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8_{236E47CD-5FDE-4A63-ACCD-7C29A73C5DA6}" xr6:coauthVersionLast="36" xr6:coauthVersionMax="36" xr10:uidLastSave="{00000000-0000-0000-0000-000000000000}"/>
  <bookViews>
    <workbookView xWindow="0" yWindow="0" windowWidth="28800" windowHeight="12105" activeTab="3" xr2:uid="{00000000-000D-0000-FFFF-FFFF00000000}"/>
  </bookViews>
  <sheets>
    <sheet name=" Sažetak" sheetId="2" r:id="rId1"/>
    <sheet name=" Račun prihoda i rashoda" sheetId="4" r:id="rId2"/>
    <sheet name="Posebni dio" sheetId="6" r:id="rId3"/>
    <sheet name=" Račun financiranja" sheetId="5" r:id="rId4"/>
  </sheets>
  <definedNames>
    <definedName name="_xlnm.Print_Area" localSheetId="3">' Račun financiranja'!$A$1:$G$32</definedName>
    <definedName name="_xlnm.Print_Area" localSheetId="1">' Račun prihoda i rashoda'!$A$1:$G$158</definedName>
    <definedName name="_xlnm.Print_Area" localSheetId="0">' Sažetak'!$A$1:$J$42</definedName>
    <definedName name="_xlnm.Print_Area" localSheetId="2">'Posebni dio'!$A$1:$G$141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6" i="4" l="1"/>
  <c r="D156" i="4"/>
  <c r="C157" i="4"/>
  <c r="D157" i="4"/>
  <c r="G88" i="4"/>
  <c r="F88" i="4"/>
  <c r="E88" i="4"/>
  <c r="D88" i="4"/>
  <c r="G85" i="4"/>
  <c r="F85" i="4"/>
  <c r="E85" i="4"/>
  <c r="D85" i="4"/>
  <c r="C125" i="6"/>
  <c r="G8" i="4" l="1"/>
  <c r="F8" i="4"/>
  <c r="E8" i="4"/>
  <c r="C8" i="4"/>
  <c r="G141" i="4"/>
  <c r="F141" i="4"/>
  <c r="E141" i="4"/>
  <c r="D141" i="4"/>
  <c r="C141" i="4"/>
  <c r="G125" i="4" l="1"/>
  <c r="F125" i="4"/>
  <c r="E125" i="4"/>
  <c r="D125" i="4"/>
  <c r="C125" i="4"/>
  <c r="G119" i="4"/>
  <c r="F119" i="4"/>
  <c r="E119" i="4"/>
  <c r="D119" i="4"/>
  <c r="C119" i="4"/>
  <c r="G116" i="4"/>
  <c r="F116" i="4"/>
  <c r="E116" i="4"/>
  <c r="D116" i="4"/>
  <c r="C116" i="4"/>
  <c r="G113" i="4"/>
  <c r="F113" i="4"/>
  <c r="E113" i="4"/>
  <c r="D113" i="4"/>
  <c r="C113" i="4"/>
  <c r="G110" i="4"/>
  <c r="F110" i="4"/>
  <c r="E110" i="4"/>
  <c r="D110" i="4"/>
  <c r="C110" i="4"/>
  <c r="G147" i="4"/>
  <c r="F147" i="4"/>
  <c r="E147" i="4"/>
  <c r="D147" i="4"/>
  <c r="C147" i="4"/>
  <c r="G138" i="4"/>
  <c r="F138" i="4"/>
  <c r="E138" i="4"/>
  <c r="D138" i="4"/>
  <c r="C138" i="4"/>
  <c r="G135" i="4"/>
  <c r="F135" i="4"/>
  <c r="E135" i="4"/>
  <c r="D135" i="4"/>
  <c r="C135" i="4"/>
  <c r="G132" i="4"/>
  <c r="F132" i="4"/>
  <c r="E132" i="4"/>
  <c r="D132" i="4"/>
  <c r="C132" i="4"/>
  <c r="E131" i="4" l="1"/>
  <c r="F131" i="4"/>
  <c r="G131" i="4"/>
  <c r="D131" i="4"/>
  <c r="C131" i="4"/>
  <c r="G109" i="4"/>
  <c r="F109" i="4"/>
  <c r="E109" i="4"/>
  <c r="D109" i="4"/>
  <c r="C109" i="4"/>
  <c r="D28" i="4" l="1"/>
  <c r="D34" i="4"/>
  <c r="C88" i="4" l="1"/>
  <c r="C87" i="4" s="1"/>
  <c r="D95" i="4"/>
  <c r="C95" i="4"/>
  <c r="C85" i="4"/>
  <c r="C84" i="4" s="1"/>
  <c r="D92" i="4"/>
  <c r="D91" i="4" s="1"/>
  <c r="C92" i="4"/>
  <c r="C91" i="4" s="1"/>
  <c r="G87" i="4"/>
  <c r="F87" i="4"/>
  <c r="E87" i="4"/>
  <c r="D87" i="4"/>
  <c r="D84" i="4"/>
  <c r="D81" i="4"/>
  <c r="D80" i="4" s="1"/>
  <c r="C81" i="4"/>
  <c r="C80" i="4" s="1"/>
  <c r="D73" i="4"/>
  <c r="C73" i="4"/>
  <c r="D71" i="4"/>
  <c r="C71" i="4"/>
  <c r="D61" i="4"/>
  <c r="C61" i="4"/>
  <c r="D55" i="4"/>
  <c r="C55" i="4"/>
  <c r="D50" i="4"/>
  <c r="C50" i="4"/>
  <c r="D47" i="4"/>
  <c r="C47" i="4"/>
  <c r="D45" i="4"/>
  <c r="D43" i="4"/>
  <c r="C97" i="4"/>
  <c r="D97" i="4"/>
  <c r="G84" i="4"/>
  <c r="F84" i="4"/>
  <c r="E84" i="4"/>
  <c r="C45" i="4"/>
  <c r="C43" i="4"/>
  <c r="D33" i="4"/>
  <c r="D31" i="4"/>
  <c r="D25" i="4"/>
  <c r="D24" i="4" s="1"/>
  <c r="D22" i="4"/>
  <c r="D20" i="4"/>
  <c r="D16" i="4"/>
  <c r="C16" i="4"/>
  <c r="D13" i="4"/>
  <c r="D11" i="4"/>
  <c r="C31" i="4"/>
  <c r="C25" i="4"/>
  <c r="C24" i="4" s="1"/>
  <c r="C22" i="4"/>
  <c r="C20" i="4"/>
  <c r="C13" i="4"/>
  <c r="C11" i="4"/>
  <c r="C94" i="4" l="1"/>
  <c r="C90" i="4" s="1"/>
  <c r="D94" i="4"/>
  <c r="D90" i="4" s="1"/>
  <c r="G15" i="2" s="1"/>
  <c r="D42" i="4"/>
  <c r="C49" i="4"/>
  <c r="D49" i="4"/>
  <c r="C42" i="4"/>
  <c r="D10" i="4"/>
  <c r="C10" i="4"/>
  <c r="C34" i="4"/>
  <c r="C33" i="4" s="1"/>
  <c r="C28" i="4"/>
  <c r="C27" i="4" s="1"/>
  <c r="C19" i="4"/>
  <c r="D27" i="4"/>
  <c r="D19" i="4"/>
  <c r="F15" i="2" l="1"/>
  <c r="C40" i="4"/>
  <c r="C41" i="4"/>
  <c r="F14" i="2" s="1"/>
  <c r="D41" i="4"/>
  <c r="D9" i="4"/>
  <c r="C9" i="4"/>
  <c r="F11" i="2" s="1"/>
  <c r="G14" i="2" l="1"/>
  <c r="D40" i="4"/>
  <c r="G11" i="2"/>
  <c r="D8" i="4"/>
  <c r="G31" i="4"/>
  <c r="F31" i="4"/>
  <c r="E31" i="4"/>
  <c r="G28" i="4"/>
  <c r="F28" i="4"/>
  <c r="E28" i="4"/>
  <c r="G25" i="4"/>
  <c r="G24" i="4" s="1"/>
  <c r="F25" i="4"/>
  <c r="F24" i="4" s="1"/>
  <c r="E25" i="4"/>
  <c r="E24" i="4" s="1"/>
  <c r="G22" i="4"/>
  <c r="G20" i="4"/>
  <c r="F22" i="4"/>
  <c r="F20" i="4"/>
  <c r="E22" i="4"/>
  <c r="E20" i="4"/>
  <c r="G11" i="4"/>
  <c r="F11" i="4"/>
  <c r="E11" i="4"/>
  <c r="F92" i="4"/>
  <c r="F91" i="4" s="1"/>
  <c r="G71" i="4"/>
  <c r="F71" i="4"/>
  <c r="E71" i="4"/>
  <c r="G50" i="4"/>
  <c r="G92" i="4"/>
  <c r="G91" i="4" s="1"/>
  <c r="G95" i="4"/>
  <c r="F50" i="4"/>
  <c r="F95" i="4"/>
  <c r="E92" i="4"/>
  <c r="E91" i="4" s="1"/>
  <c r="E95" i="4"/>
  <c r="G43" i="4"/>
  <c r="F43" i="4"/>
  <c r="E43" i="4"/>
  <c r="G45" i="4"/>
  <c r="F45" i="4"/>
  <c r="E45" i="4"/>
  <c r="G47" i="4"/>
  <c r="F47" i="4"/>
  <c r="E47" i="4"/>
  <c r="C57" i="6"/>
  <c r="C56" i="6" s="1"/>
  <c r="C55" i="6" s="1"/>
  <c r="C27" i="6"/>
  <c r="G63" i="6"/>
  <c r="G62" i="6" s="1"/>
  <c r="G61" i="6" s="1"/>
  <c r="F63" i="6"/>
  <c r="F62" i="6" s="1"/>
  <c r="F61" i="6" s="1"/>
  <c r="E63" i="6"/>
  <c r="E62" i="6" s="1"/>
  <c r="E61" i="6" s="1"/>
  <c r="D63" i="6"/>
  <c r="D62" i="6" s="1"/>
  <c r="D61" i="6" s="1"/>
  <c r="C63" i="6"/>
  <c r="C62" i="6" s="1"/>
  <c r="C61" i="6" s="1"/>
  <c r="G92" i="6"/>
  <c r="G91" i="6" s="1"/>
  <c r="F92" i="6"/>
  <c r="F91" i="6" s="1"/>
  <c r="E92" i="6"/>
  <c r="E91" i="6" s="1"/>
  <c r="D92" i="6"/>
  <c r="D91" i="6" s="1"/>
  <c r="C92" i="6"/>
  <c r="C91" i="6" s="1"/>
  <c r="G67" i="6"/>
  <c r="G66" i="6" s="1"/>
  <c r="G65" i="6" s="1"/>
  <c r="F67" i="6"/>
  <c r="E67" i="6"/>
  <c r="D67" i="6"/>
  <c r="C67" i="6"/>
  <c r="C66" i="6" s="1"/>
  <c r="C65" i="6" s="1"/>
  <c r="F66" i="6"/>
  <c r="F65" i="6" s="1"/>
  <c r="E66" i="6"/>
  <c r="E65" i="6" s="1"/>
  <c r="D66" i="6"/>
  <c r="D65" i="6" s="1"/>
  <c r="G57" i="6"/>
  <c r="F57" i="6"/>
  <c r="E57" i="6"/>
  <c r="D57" i="6"/>
  <c r="G30" i="6"/>
  <c r="F30" i="6"/>
  <c r="E30" i="6"/>
  <c r="G27" i="6"/>
  <c r="G26" i="6" s="1"/>
  <c r="G25" i="6" s="1"/>
  <c r="F27" i="6"/>
  <c r="F26" i="6" s="1"/>
  <c r="F25" i="6" s="1"/>
  <c r="E27" i="6"/>
  <c r="E26" i="6" s="1"/>
  <c r="E25" i="6" s="1"/>
  <c r="D30" i="6"/>
  <c r="C30" i="6"/>
  <c r="D27" i="6"/>
  <c r="D26" i="6" s="1"/>
  <c r="D25" i="6" s="1"/>
  <c r="D90" i="6"/>
  <c r="D89" i="6"/>
  <c r="D86" i="6"/>
  <c r="D85" i="6"/>
  <c r="G79" i="6"/>
  <c r="G78" i="6" s="1"/>
  <c r="F79" i="6"/>
  <c r="F78" i="6" s="1"/>
  <c r="E79" i="6"/>
  <c r="E78" i="6" s="1"/>
  <c r="D79" i="6"/>
  <c r="D78" i="6" s="1"/>
  <c r="C79" i="6"/>
  <c r="C78" i="6" s="1"/>
  <c r="G35" i="6"/>
  <c r="G34" i="6" s="1"/>
  <c r="G33" i="6" s="1"/>
  <c r="F35" i="6"/>
  <c r="F34" i="6" s="1"/>
  <c r="F33" i="6" s="1"/>
  <c r="E35" i="6"/>
  <c r="E34" i="6" s="1"/>
  <c r="E33" i="6" s="1"/>
  <c r="D35" i="6"/>
  <c r="D34" i="6" s="1"/>
  <c r="D33" i="6" s="1"/>
  <c r="C35" i="6"/>
  <c r="C34" i="6" s="1"/>
  <c r="C33" i="6" s="1"/>
  <c r="G23" i="6"/>
  <c r="F23" i="6"/>
  <c r="E23" i="6"/>
  <c r="D23" i="6"/>
  <c r="C23" i="6"/>
  <c r="C22" i="6" s="1"/>
  <c r="D124" i="6"/>
  <c r="D123" i="6"/>
  <c r="D126" i="6"/>
  <c r="D125" i="6" s="1"/>
  <c r="G125" i="6"/>
  <c r="F125" i="6"/>
  <c r="E125" i="6"/>
  <c r="G122" i="6"/>
  <c r="G121" i="6" s="1"/>
  <c r="F122" i="6"/>
  <c r="F121" i="6" s="1"/>
  <c r="E122" i="6"/>
  <c r="C122" i="6"/>
  <c r="C121" i="6" s="1"/>
  <c r="D118" i="6"/>
  <c r="D120" i="6"/>
  <c r="D119" i="6" s="1"/>
  <c r="D117" i="6"/>
  <c r="E119" i="6"/>
  <c r="G119" i="6"/>
  <c r="F119" i="6"/>
  <c r="C119" i="6"/>
  <c r="G116" i="6"/>
  <c r="G115" i="6" s="1"/>
  <c r="E116" i="6"/>
  <c r="F116" i="6"/>
  <c r="F115" i="6" s="1"/>
  <c r="C116" i="6"/>
  <c r="C115" i="6" s="1"/>
  <c r="G110" i="6"/>
  <c r="G109" i="6" s="1"/>
  <c r="F110" i="6"/>
  <c r="F109" i="6" s="1"/>
  <c r="E110" i="6"/>
  <c r="E109" i="6" s="1"/>
  <c r="D110" i="6"/>
  <c r="D109" i="6" s="1"/>
  <c r="C110" i="6"/>
  <c r="C109" i="6" s="1"/>
  <c r="E101" i="6"/>
  <c r="E100" i="6" s="1"/>
  <c r="G101" i="6"/>
  <c r="G100" i="6" s="1"/>
  <c r="F101" i="6"/>
  <c r="F100" i="6" s="1"/>
  <c r="D101" i="6"/>
  <c r="D100" i="6" s="1"/>
  <c r="C101" i="6"/>
  <c r="C100" i="6" s="1"/>
  <c r="G88" i="6"/>
  <c r="G87" i="6" s="1"/>
  <c r="F88" i="6"/>
  <c r="F87" i="6" s="1"/>
  <c r="E88" i="6"/>
  <c r="E87" i="6" s="1"/>
  <c r="C88" i="6"/>
  <c r="C87" i="6" s="1"/>
  <c r="C84" i="6"/>
  <c r="C83" i="6" s="1"/>
  <c r="G47" i="6"/>
  <c r="F47" i="6"/>
  <c r="E47" i="6"/>
  <c r="D47" i="6"/>
  <c r="C47" i="6"/>
  <c r="G45" i="6"/>
  <c r="F45" i="6"/>
  <c r="E45" i="6"/>
  <c r="D45" i="6"/>
  <c r="C45" i="6"/>
  <c r="G41" i="6"/>
  <c r="F41" i="6"/>
  <c r="E41" i="6"/>
  <c r="D41" i="6"/>
  <c r="C41" i="6"/>
  <c r="G39" i="6"/>
  <c r="F39" i="6"/>
  <c r="E39" i="6"/>
  <c r="D39" i="6"/>
  <c r="C39" i="6"/>
  <c r="D140" i="6"/>
  <c r="D139" i="6" s="1"/>
  <c r="D138" i="6" s="1"/>
  <c r="D137" i="6" s="1"/>
  <c r="C140" i="6"/>
  <c r="C139" i="6" s="1"/>
  <c r="C138" i="6" s="1"/>
  <c r="C137" i="6" s="1"/>
  <c r="D135" i="6"/>
  <c r="D134" i="6" s="1"/>
  <c r="D133" i="6" s="1"/>
  <c r="C135" i="6"/>
  <c r="C134" i="6" s="1"/>
  <c r="C133" i="6" s="1"/>
  <c r="D131" i="6"/>
  <c r="C131" i="6"/>
  <c r="D128" i="6"/>
  <c r="C128" i="6"/>
  <c r="D113" i="6"/>
  <c r="D112" i="6" s="1"/>
  <c r="C113" i="6"/>
  <c r="C112" i="6" s="1"/>
  <c r="D105" i="6"/>
  <c r="D104" i="6" s="1"/>
  <c r="C105" i="6"/>
  <c r="C104" i="6" s="1"/>
  <c r="C99" i="6" s="1"/>
  <c r="D96" i="6"/>
  <c r="D95" i="6" s="1"/>
  <c r="C96" i="6"/>
  <c r="C95" i="6" s="1"/>
  <c r="D76" i="6"/>
  <c r="D75" i="6" s="1"/>
  <c r="D72" i="6"/>
  <c r="D71" i="6" s="1"/>
  <c r="C76" i="6"/>
  <c r="C75" i="6" s="1"/>
  <c r="C72" i="6"/>
  <c r="C71" i="6" s="1"/>
  <c r="D56" i="6"/>
  <c r="D55" i="6" s="1"/>
  <c r="D53" i="6"/>
  <c r="D51" i="6"/>
  <c r="C53" i="6"/>
  <c r="C51" i="6"/>
  <c r="D20" i="6"/>
  <c r="D18" i="6"/>
  <c r="D15" i="6"/>
  <c r="D14" i="6" s="1"/>
  <c r="D11" i="6"/>
  <c r="D10" i="6" s="1"/>
  <c r="D9" i="6" s="1"/>
  <c r="C20" i="6"/>
  <c r="C18" i="6"/>
  <c r="C15" i="6"/>
  <c r="C14" i="6" s="1"/>
  <c r="C11" i="6"/>
  <c r="C10" i="6" s="1"/>
  <c r="C9" i="6" s="1"/>
  <c r="G140" i="6"/>
  <c r="G139" i="6" s="1"/>
  <c r="G138" i="6" s="1"/>
  <c r="G137" i="6" s="1"/>
  <c r="F140" i="6"/>
  <c r="F139" i="6" s="1"/>
  <c r="F138" i="6" s="1"/>
  <c r="F137" i="6" s="1"/>
  <c r="E140" i="6"/>
  <c r="E139" i="6" s="1"/>
  <c r="E138" i="6" s="1"/>
  <c r="E137" i="6" s="1"/>
  <c r="G135" i="6"/>
  <c r="G134" i="6" s="1"/>
  <c r="G133" i="6" s="1"/>
  <c r="F135" i="6"/>
  <c r="F134" i="6" s="1"/>
  <c r="F133" i="6" s="1"/>
  <c r="E135" i="6"/>
  <c r="E134" i="6" s="1"/>
  <c r="E133" i="6" s="1"/>
  <c r="G130" i="6"/>
  <c r="G129" i="6"/>
  <c r="G131" i="6"/>
  <c r="F131" i="6"/>
  <c r="F130" i="6"/>
  <c r="F129" i="6"/>
  <c r="E132" i="6"/>
  <c r="E131" i="6" s="1"/>
  <c r="E130" i="6"/>
  <c r="E129" i="6"/>
  <c r="G113" i="6"/>
  <c r="G112" i="6" s="1"/>
  <c r="F113" i="6"/>
  <c r="F112" i="6" s="1"/>
  <c r="E113" i="6"/>
  <c r="E112" i="6" s="1"/>
  <c r="E107" i="6"/>
  <c r="E106" i="6"/>
  <c r="G105" i="6"/>
  <c r="G104" i="6" s="1"/>
  <c r="G99" i="6" s="1"/>
  <c r="F105" i="6"/>
  <c r="F104" i="6" s="1"/>
  <c r="F99" i="6" s="1"/>
  <c r="G96" i="6"/>
  <c r="G95" i="6" s="1"/>
  <c r="F96" i="6"/>
  <c r="F95" i="6" s="1"/>
  <c r="E96" i="6"/>
  <c r="E95" i="6" s="1"/>
  <c r="G84" i="6"/>
  <c r="G83" i="6" s="1"/>
  <c r="F84" i="6"/>
  <c r="F83" i="6" s="1"/>
  <c r="E84" i="6"/>
  <c r="E83" i="6" s="1"/>
  <c r="G51" i="6"/>
  <c r="F51" i="6"/>
  <c r="G53" i="6"/>
  <c r="F53" i="6"/>
  <c r="E53" i="6"/>
  <c r="E51" i="6"/>
  <c r="G20" i="6"/>
  <c r="F20" i="6"/>
  <c r="E20" i="6"/>
  <c r="E121" i="6" l="1"/>
  <c r="D84" i="6"/>
  <c r="D83" i="6" s="1"/>
  <c r="C38" i="6"/>
  <c r="C37" i="6" s="1"/>
  <c r="G38" i="6"/>
  <c r="G37" i="6" s="1"/>
  <c r="G22" i="6" s="1"/>
  <c r="E50" i="6"/>
  <c r="D122" i="6"/>
  <c r="C127" i="6"/>
  <c r="C108" i="6" s="1"/>
  <c r="D50" i="6"/>
  <c r="D49" i="6" s="1"/>
  <c r="C70" i="6"/>
  <c r="C69" i="6" s="1"/>
  <c r="C26" i="6"/>
  <c r="C25" i="6" s="1"/>
  <c r="C44" i="6"/>
  <c r="C43" i="6" s="1"/>
  <c r="G44" i="6"/>
  <c r="G43" i="6" s="1"/>
  <c r="E82" i="6"/>
  <c r="D99" i="6"/>
  <c r="D116" i="6"/>
  <c r="D115" i="6" s="1"/>
  <c r="C17" i="6"/>
  <c r="C13" i="6" s="1"/>
  <c r="F38" i="6"/>
  <c r="F37" i="6" s="1"/>
  <c r="E44" i="6"/>
  <c r="E43" i="6" s="1"/>
  <c r="D127" i="6"/>
  <c r="D70" i="6"/>
  <c r="D69" i="6" s="1"/>
  <c r="D38" i="6"/>
  <c r="D37" i="6" s="1"/>
  <c r="D22" i="6" s="1"/>
  <c r="D88" i="6"/>
  <c r="D87" i="6" s="1"/>
  <c r="D82" i="6" s="1"/>
  <c r="F44" i="6"/>
  <c r="F43" i="6" s="1"/>
  <c r="F82" i="6"/>
  <c r="C82" i="6"/>
  <c r="G82" i="6"/>
  <c r="F22" i="6"/>
  <c r="D17" i="6"/>
  <c r="F42" i="4"/>
  <c r="G42" i="4"/>
  <c r="E42" i="4"/>
  <c r="E50" i="4"/>
  <c r="G34" i="4"/>
  <c r="G33" i="4" s="1"/>
  <c r="F81" i="4"/>
  <c r="F80" i="4" s="1"/>
  <c r="G81" i="4"/>
  <c r="G80" i="4" s="1"/>
  <c r="E81" i="4"/>
  <c r="E80" i="4" s="1"/>
  <c r="E34" i="4"/>
  <c r="E33" i="4" s="1"/>
  <c r="F34" i="4"/>
  <c r="F33" i="4" s="1"/>
  <c r="E27" i="4"/>
  <c r="F27" i="4"/>
  <c r="G27" i="4"/>
  <c r="E19" i="4"/>
  <c r="G19" i="4"/>
  <c r="F19" i="4"/>
  <c r="E16" i="4"/>
  <c r="F16" i="4"/>
  <c r="F13" i="4"/>
  <c r="G16" i="4"/>
  <c r="E13" i="4"/>
  <c r="G13" i="4"/>
  <c r="E97" i="4"/>
  <c r="E94" i="4" s="1"/>
  <c r="E90" i="4" s="1"/>
  <c r="H15" i="2" s="1"/>
  <c r="F97" i="4"/>
  <c r="F94" i="4" s="1"/>
  <c r="F90" i="4" s="1"/>
  <c r="I15" i="2" s="1"/>
  <c r="G97" i="4"/>
  <c r="G94" i="4" s="1"/>
  <c r="G90" i="4" s="1"/>
  <c r="J15" i="2" s="1"/>
  <c r="E61" i="4"/>
  <c r="F55" i="4"/>
  <c r="F73" i="4"/>
  <c r="G55" i="4"/>
  <c r="G61" i="4"/>
  <c r="F61" i="4"/>
  <c r="E73" i="4"/>
  <c r="E55" i="4"/>
  <c r="G73" i="4"/>
  <c r="C50" i="6"/>
  <c r="C49" i="6" s="1"/>
  <c r="D121" i="6"/>
  <c r="E115" i="6"/>
  <c r="D44" i="6"/>
  <c r="D43" i="6" s="1"/>
  <c r="E38" i="6"/>
  <c r="E37" i="6" s="1"/>
  <c r="E22" i="6" s="1"/>
  <c r="F128" i="6"/>
  <c r="F127" i="6" s="1"/>
  <c r="F108" i="6" s="1"/>
  <c r="G128" i="6"/>
  <c r="G127" i="6" s="1"/>
  <c r="G108" i="6" s="1"/>
  <c r="E128" i="6"/>
  <c r="E127" i="6" s="1"/>
  <c r="E49" i="6"/>
  <c r="E105" i="6"/>
  <c r="E104" i="6" s="1"/>
  <c r="E99" i="6" s="1"/>
  <c r="F50" i="6"/>
  <c r="F49" i="6" s="1"/>
  <c r="G50" i="6"/>
  <c r="G49" i="6" s="1"/>
  <c r="F56" i="6"/>
  <c r="F55" i="6" s="1"/>
  <c r="G56" i="6"/>
  <c r="G55" i="6" s="1"/>
  <c r="E56" i="6"/>
  <c r="E55" i="6" s="1"/>
  <c r="F76" i="6"/>
  <c r="F75" i="6" s="1"/>
  <c r="G76" i="6"/>
  <c r="G75" i="6" s="1"/>
  <c r="E76" i="6"/>
  <c r="E75" i="6" s="1"/>
  <c r="F72" i="6"/>
  <c r="F71" i="6" s="1"/>
  <c r="G72" i="6"/>
  <c r="G71" i="6" s="1"/>
  <c r="E72" i="6"/>
  <c r="E71" i="6" s="1"/>
  <c r="E15" i="6"/>
  <c r="E14" i="6" s="1"/>
  <c r="G18" i="6"/>
  <c r="F18" i="6"/>
  <c r="F17" i="6" s="1"/>
  <c r="E18" i="6"/>
  <c r="E17" i="6" s="1"/>
  <c r="F15" i="6"/>
  <c r="F14" i="6" s="1"/>
  <c r="G15" i="6"/>
  <c r="G14" i="6" s="1"/>
  <c r="G10" i="6"/>
  <c r="G9" i="6" s="1"/>
  <c r="F10" i="6"/>
  <c r="F9" i="6" s="1"/>
  <c r="E10" i="6"/>
  <c r="E9" i="6" s="1"/>
  <c r="F70" i="6" l="1"/>
  <c r="F69" i="6" s="1"/>
  <c r="F13" i="6"/>
  <c r="G70" i="6"/>
  <c r="G69" i="6" s="1"/>
  <c r="E108" i="6"/>
  <c r="E81" i="6" s="1"/>
  <c r="E13" i="6"/>
  <c r="D108" i="6"/>
  <c r="D81" i="6" s="1"/>
  <c r="D13" i="6"/>
  <c r="D8" i="6" s="1"/>
  <c r="G81" i="6"/>
  <c r="F81" i="6"/>
  <c r="E8" i="6"/>
  <c r="C8" i="6"/>
  <c r="E70" i="6"/>
  <c r="E69" i="6" s="1"/>
  <c r="E10" i="4"/>
  <c r="E9" i="4" s="1"/>
  <c r="H11" i="2" s="1"/>
  <c r="H10" i="2" s="1"/>
  <c r="G10" i="4"/>
  <c r="G9" i="4" s="1"/>
  <c r="J11" i="2" s="1"/>
  <c r="J10" i="2" s="1"/>
  <c r="F10" i="4"/>
  <c r="F9" i="4" s="1"/>
  <c r="I11" i="2" s="1"/>
  <c r="I10" i="2" s="1"/>
  <c r="F49" i="4"/>
  <c r="F41" i="4" s="1"/>
  <c r="E49" i="4"/>
  <c r="E41" i="4" s="1"/>
  <c r="G49" i="4"/>
  <c r="G41" i="4" s="1"/>
  <c r="F8" i="6"/>
  <c r="C81" i="6"/>
  <c r="G17" i="6"/>
  <c r="F42" i="2"/>
  <c r="G39" i="2"/>
  <c r="G42" i="2" s="1"/>
  <c r="H39" i="2" s="1"/>
  <c r="H42" i="2" s="1"/>
  <c r="I39" i="2" s="1"/>
  <c r="I42" i="2" s="1"/>
  <c r="J39" i="2" s="1"/>
  <c r="J42" i="2" s="1"/>
  <c r="J24" i="2"/>
  <c r="I24" i="2"/>
  <c r="H24" i="2"/>
  <c r="G24" i="2"/>
  <c r="F24" i="2"/>
  <c r="G13" i="2"/>
  <c r="F13" i="2"/>
  <c r="G10" i="2"/>
  <c r="F10" i="2"/>
  <c r="J14" i="2" l="1"/>
  <c r="J13" i="2" s="1"/>
  <c r="G157" i="4" s="1"/>
  <c r="G156" i="4" s="1"/>
  <c r="G40" i="4"/>
  <c r="I14" i="2"/>
  <c r="I13" i="2" s="1"/>
  <c r="F157" i="4" s="1"/>
  <c r="F156" i="4" s="1"/>
  <c r="F40" i="4"/>
  <c r="H14" i="2"/>
  <c r="H13" i="2" s="1"/>
  <c r="E157" i="4" s="1"/>
  <c r="E156" i="4" s="1"/>
  <c r="E40" i="4"/>
  <c r="F7" i="6"/>
  <c r="F6" i="6" s="1"/>
  <c r="E7" i="6"/>
  <c r="E6" i="6" s="1"/>
  <c r="D7" i="6"/>
  <c r="D6" i="6" s="1"/>
  <c r="C7" i="6"/>
  <c r="C6" i="6" s="1"/>
  <c r="F16" i="2"/>
  <c r="F25" i="2" s="1"/>
  <c r="F32" i="2" s="1"/>
  <c r="F33" i="2" s="1"/>
  <c r="G16" i="2"/>
  <c r="G25" i="2" s="1"/>
  <c r="G32" i="2" s="1"/>
  <c r="I16" i="2"/>
  <c r="I25" i="2" s="1"/>
  <c r="I32" i="2" s="1"/>
  <c r="I33" i="2" s="1"/>
  <c r="J16" i="2"/>
  <c r="J25" i="2" s="1"/>
  <c r="J32" i="2" s="1"/>
  <c r="J33" i="2" s="1"/>
  <c r="H16" i="2"/>
  <c r="H25" i="2" s="1"/>
  <c r="H32" i="2" s="1"/>
  <c r="H33" i="2" s="1"/>
  <c r="G13" i="6"/>
  <c r="G8" i="6" s="1"/>
  <c r="G33" i="2" l="1"/>
  <c r="G7" i="6"/>
  <c r="G6" i="6" s="1"/>
</calcChain>
</file>

<file path=xl/sharedStrings.xml><?xml version="1.0" encoding="utf-8"?>
<sst xmlns="http://schemas.openxmlformats.org/spreadsheetml/2006/main" count="581" uniqueCount="293">
  <si>
    <t>I. OPĆI DIO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</si>
  <si>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</si>
  <si>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</si>
  <si>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</si>
  <si>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</si>
  <si>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</si>
  <si>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</si>
  <si>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</si>
  <si>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</si>
  <si>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</si>
  <si>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</si>
  <si>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</si>
  <si>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>RAZRED I NAZIV</t>
  </si>
  <si>
    <t>IZVRŠENJE 
(t-2)</t>
  </si>
  <si>
    <t>A) SAŽETAK RAČUNA PRIHODA I RASHODA</t>
  </si>
  <si>
    <t>B) SAŽETAK RAČUNA FINANCIRANJA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</si>
  <si>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</si>
  <si>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</si>
  <si>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</si>
  <si>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</si>
  <si>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</si>
  <si>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</si>
  <si>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NAZIV</t>
  </si>
  <si>
    <t>TEKUĆI PLAN 
(t-1)</t>
  </si>
  <si>
    <t>PLAN 
(t)</t>
  </si>
  <si>
    <t>PROJEKCIJA 
(t+1)</t>
  </si>
  <si>
    <t>PROJEKCIJA
(t+2)</t>
  </si>
  <si>
    <t xml:space="preserve">A. RAČUN PRIHODA I RASHODA </t>
  </si>
  <si>
    <t>A1. PRIHODI I RASHODI PREMA EKONOMSKOJ KLASIFIKACIJI</t>
  </si>
  <si>
    <t>UKUPNO PRIHODI</t>
  </si>
  <si>
    <t>Prihodi poslovanja</t>
  </si>
  <si>
    <t>Pomoći iz inozemstva i od subjekata unutar općeg proračuna</t>
  </si>
  <si>
    <t xml:space="preserve"> Prihodi od prodaje proizvoda i robe te pruženih usluga i prihodi od donacija</t>
  </si>
  <si>
    <t>…</t>
  </si>
  <si>
    <t>UKUPNO RASHODI</t>
  </si>
  <si>
    <t>Rashodi poslovanja</t>
  </si>
  <si>
    <t>Rashodi za zaposlene</t>
  </si>
  <si>
    <t>Materijalni rashodi</t>
  </si>
  <si>
    <t>Rashodi za nabavu nefinancijske imovine</t>
  </si>
  <si>
    <t>Rashodi za nabavu neproizvedene dugotrajne imovine</t>
  </si>
  <si>
    <t>A2. PRIHODI I RASHODI PREMA IZVORIMA FINANCIRANJA</t>
  </si>
  <si>
    <t>Razred/
skupina</t>
  </si>
  <si>
    <t>Opći prihodi i primici</t>
  </si>
  <si>
    <t>Vlastiti prihodi</t>
  </si>
  <si>
    <t>A3. RASHODI PREMA FUNKCIJSKOJ KLASIFIKACIJI</t>
  </si>
  <si>
    <t>B. RAČUN FINANCIRANJA</t>
  </si>
  <si>
    <t>B1. RAČUN FINANCIRANJA PREMA EKONOMSKOJ KLASIFIKACIJI</t>
  </si>
  <si>
    <t>Primici od financijske imovine i zaduživanja</t>
  </si>
  <si>
    <t>Primici od zaduživanja</t>
  </si>
  <si>
    <t>Izdaci za financijsku imovinu i otplate zajmova</t>
  </si>
  <si>
    <t>Izdaci za otplatu glavnice primljenih kredita i zajmova</t>
  </si>
  <si>
    <t>B2. RAČUN FINANCIRANJA PREMA IZVORIMA FINANCIRANJA</t>
  </si>
  <si>
    <t xml:space="preserve">UKUPNO IZDACI </t>
  </si>
  <si>
    <t>II. POSEBNI DIO</t>
  </si>
  <si>
    <t>ŠIFRA</t>
  </si>
  <si>
    <t>Ostali prihodi za posebne namjene</t>
  </si>
  <si>
    <t>Vlastii prihodi</t>
  </si>
  <si>
    <t>Prihodi za posebne namjene</t>
  </si>
  <si>
    <t>Namjenski primici</t>
  </si>
  <si>
    <t>Namjenski primici od zaduživanja</t>
  </si>
  <si>
    <t>VIŠAK / MANJAK TEKUĆE GODINE
(VIŠAK / MANJAK + NETO FINANCIRANJE)</t>
  </si>
  <si>
    <t>RAZDJEL 009</t>
  </si>
  <si>
    <t>UPRAVNI ODJEL ZA OBRAZOVANJE, SPORT I TEHNIČKU KULTURU</t>
  </si>
  <si>
    <t>GLAVA 04/RKP 36436</t>
  </si>
  <si>
    <t>VISOKO OBRAZOVNE USTANOVE ISTASKO VELEUČILIŠTE</t>
  </si>
  <si>
    <t>PROGRAM 2503</t>
  </si>
  <si>
    <t>REDOVNA DJELATNOST ISTARSKOG VELEUČILIŠTA</t>
  </si>
  <si>
    <t>Aktivnost A250311</t>
  </si>
  <si>
    <t>RASHODI ZA ZAPOSLENE</t>
  </si>
  <si>
    <t>Nenamjenski prihodi i primici</t>
  </si>
  <si>
    <t>Razred 3</t>
  </si>
  <si>
    <t>Skupina 32</t>
  </si>
  <si>
    <t>Skupina 31</t>
  </si>
  <si>
    <t>IZVRŠENJE 
2024</t>
  </si>
  <si>
    <t>TEKUĆI PLAN 
2025</t>
  </si>
  <si>
    <t>PLAN 
2026</t>
  </si>
  <si>
    <t>PROJEKCIJA 
2027</t>
  </si>
  <si>
    <t>PROJEKCIJA
2028</t>
  </si>
  <si>
    <t>Aktivnost A250312</t>
  </si>
  <si>
    <t>MATERIJALNI RASHODI</t>
  </si>
  <si>
    <t>Izvor financiranja 1.1.001</t>
  </si>
  <si>
    <t>Izvor financiranja 4.3.500</t>
  </si>
  <si>
    <t>Prihodi za posebne namjene - vlastiti</t>
  </si>
  <si>
    <t>Aktivnost A250501</t>
  </si>
  <si>
    <t>MATERIJALNI RASHODI - METRIS</t>
  </si>
  <si>
    <t>PROGRAM 2505</t>
  </si>
  <si>
    <t>CENTAR ISTRAŽIVANJA METRIS</t>
  </si>
  <si>
    <t>Skupina 34</t>
  </si>
  <si>
    <t xml:space="preserve">Vlastiti prihodi </t>
  </si>
  <si>
    <t>Aktivnost A250306</t>
  </si>
  <si>
    <t>Izvor financiranja 5.0.183</t>
  </si>
  <si>
    <t>Agencija za mobilnost i programe EU za proračunske korisnike</t>
  </si>
  <si>
    <t>EU PROJEKT: ERASMUS + program MOBILNOST</t>
  </si>
  <si>
    <t>PROGRAM 9213</t>
  </si>
  <si>
    <t>EU projekti u školstvu</t>
  </si>
  <si>
    <t>PROGRAM 9223</t>
  </si>
  <si>
    <t>I-STEM</t>
  </si>
  <si>
    <t>Skupina 41</t>
  </si>
  <si>
    <t>Razred 4</t>
  </si>
  <si>
    <t>Tekući projekt T250322</t>
  </si>
  <si>
    <t>Izvor financiranja 6.1.500</t>
  </si>
  <si>
    <t>Donacije- Istarsko veleučilište</t>
  </si>
  <si>
    <t>Skupina 42</t>
  </si>
  <si>
    <t>Rashodi za nabavu proizvedene dugotrajne imovine</t>
  </si>
  <si>
    <t>Izvor financiranja 3.1.500</t>
  </si>
  <si>
    <t>Jadranko 3.0</t>
  </si>
  <si>
    <t>Tekući projekt T921312</t>
  </si>
  <si>
    <t>Resonance</t>
  </si>
  <si>
    <t>Europski fond za regionalni razvoj</t>
  </si>
  <si>
    <t>BusCARD 4.0 Iot</t>
  </si>
  <si>
    <t>Izvor financiranja 5.7.711</t>
  </si>
  <si>
    <t>Fond za pravednu tranziciju</t>
  </si>
  <si>
    <t>Tekući projekt T921313</t>
  </si>
  <si>
    <t>Tekući projekt T921314</t>
  </si>
  <si>
    <t>ISTRAživački centar METRIS</t>
  </si>
  <si>
    <t>Izvor financiranja 1.1.900</t>
  </si>
  <si>
    <t>Višak prethodne godine- nenamjnski</t>
  </si>
  <si>
    <t>Izvor financiranja 5.1.999</t>
  </si>
  <si>
    <t>Prihodi od EU projekata- OSTALO</t>
  </si>
  <si>
    <t>Tekući projekt T921315</t>
  </si>
  <si>
    <t>STEAM Kreator spajaju znanost i umjetnost</t>
  </si>
  <si>
    <t>Izvor financiranja 5.6.131</t>
  </si>
  <si>
    <t>Europski socijalni fond</t>
  </si>
  <si>
    <t>Tekući projekt T922301</t>
  </si>
  <si>
    <t>Provedba projekta: I- STEM</t>
  </si>
  <si>
    <t>Izvor financiranja 5.6.111</t>
  </si>
  <si>
    <t>Prihodi od EU projekte ESF+</t>
  </si>
  <si>
    <t>RASHODI ZA NABAVU NEPROIZVEDENE DUTORAJNE IMOVINE</t>
  </si>
  <si>
    <t>RASHODI ZA NABAVU PROIZVEDENE DUTORAJNE IMOVINE</t>
  </si>
  <si>
    <t>FINANCIJSKI RASHODI</t>
  </si>
  <si>
    <t>Jadranko 1.0</t>
  </si>
  <si>
    <t>Jadranko 2.0</t>
  </si>
  <si>
    <t>Izvor financiranja 5.6.311</t>
  </si>
  <si>
    <t>Izvor financiranja 1.5.003</t>
  </si>
  <si>
    <t>Prihodi za EU projekte IT-HR</t>
  </si>
  <si>
    <t>Izvor financiranja 1.5.009</t>
  </si>
  <si>
    <t>Prihodi za EU projekte ITP 2021-2027</t>
  </si>
  <si>
    <t>Izvor financiranja 4.7.500</t>
  </si>
  <si>
    <t>Aktivnost A250320</t>
  </si>
  <si>
    <t>CJELOŽIVOTNO UČENJE</t>
  </si>
  <si>
    <t>Izvor financiranja 3.2.500</t>
  </si>
  <si>
    <t>Aktivnost A250301</t>
  </si>
  <si>
    <t>SUFINANCIRANJE REDOVNE DJELATNOSTI</t>
  </si>
  <si>
    <t>Skupina 37</t>
  </si>
  <si>
    <t>NAKNADE GRAĐANIMA I KUĆANSTVIMA</t>
  </si>
  <si>
    <t>Aktivnost K250317</t>
  </si>
  <si>
    <t>Obnova zgrade Istarskog veleučilišta</t>
  </si>
  <si>
    <t>Izvor financiranja 5.1</t>
  </si>
  <si>
    <t>Intereg  VI A IT-CRO CBC Programme 2021-2027</t>
  </si>
  <si>
    <t>Aktivnost T250309</t>
  </si>
  <si>
    <t>Projekt WildBioAdapt</t>
  </si>
  <si>
    <t>Izvor financiranja 5.3</t>
  </si>
  <si>
    <t>Skupina 36</t>
  </si>
  <si>
    <t>POMOĆI DANE U INOZEMSTVU I UNUTAR OPĆEG PRORAČUNA</t>
  </si>
  <si>
    <t>3211</t>
  </si>
  <si>
    <t>3212</t>
  </si>
  <si>
    <t>3213</t>
  </si>
  <si>
    <t>3221</t>
  </si>
  <si>
    <t>3223</t>
  </si>
  <si>
    <t>3224</t>
  </si>
  <si>
    <t>3225</t>
  </si>
  <si>
    <t>3227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</si>
  <si>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</si>
  <si>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</si>
  <si>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</si>
  <si>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</si>
  <si>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</si>
  <si>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</si>
  <si>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</si>
  <si>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</si>
  <si>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</si>
  <si>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3241</t>
  </si>
  <si>
    <t>3291</t>
  </si>
  <si>
    <t>3292</t>
  </si>
  <si>
    <t>3293</t>
  </si>
  <si>
    <t>3294</t>
  </si>
  <si>
    <t>3295</t>
  </si>
  <si>
    <t>3299</t>
  </si>
  <si>
    <t>3431</t>
  </si>
  <si>
    <t>4123</t>
  </si>
  <si>
    <t>4212</t>
  </si>
  <si>
    <t>4221</t>
  </si>
  <si>
    <t>4224</t>
  </si>
  <si>
    <t>4225</t>
  </si>
  <si>
    <t>4227</t>
  </si>
  <si>
    <t>6323</t>
  </si>
  <si>
    <t>6381</t>
  </si>
  <si>
    <t>6382</t>
  </si>
  <si>
    <t>6393</t>
  </si>
  <si>
    <t>6394</t>
  </si>
  <si>
    <t>6413</t>
  </si>
  <si>
    <t>6422</t>
  </si>
  <si>
    <t>6526</t>
  </si>
  <si>
    <t>6615</t>
  </si>
  <si>
    <t>6631</t>
  </si>
  <si>
    <t>6711</t>
  </si>
  <si>
    <t>6712</t>
  </si>
  <si>
    <t>09</t>
  </si>
  <si>
    <t>094</t>
  </si>
  <si>
    <t>Visoka naobrazba</t>
  </si>
  <si>
    <t>Obrazovanje</t>
  </si>
  <si>
    <t>Pomoći od međunarodnih organizacija te institucija i tijela EU</t>
  </si>
  <si>
    <t>Tekuće pomoći od institucija i tijela EU</t>
  </si>
  <si>
    <t>Pomoći temeljem prijenosa EU sredstava</t>
  </si>
  <si>
    <t>Tekuće pomoći iz državnog proračuna temeljem prijenosa EU sredstava</t>
  </si>
  <si>
    <t>Prihodi od imovine</t>
  </si>
  <si>
    <t>Prihodi od financijske imovine</t>
  </si>
  <si>
    <t>Kamate na oročena sredstva i depozite po viđenju</t>
  </si>
  <si>
    <t>Prihodi od zakupa</t>
  </si>
  <si>
    <t>Prihodi od zakupa i iznajmljivanja imovine</t>
  </si>
  <si>
    <t>Prihodi od upravnih i admin.pristojbi po posebnim propisima i naknadama</t>
  </si>
  <si>
    <t>Prihodi po posebnim propisima</t>
  </si>
  <si>
    <t>Prihodi od školarina</t>
  </si>
  <si>
    <t>Prihodi od prodaje proizvoda i robe te pruženih usluga</t>
  </si>
  <si>
    <t>Prihodi od obavljanja osnovnih poslova vlastite djelatnosti Centar istraživanja METRIS</t>
  </si>
  <si>
    <t>Prihodi od pruženih usluga</t>
  </si>
  <si>
    <t>Donacije od pravnih i fizičkih osoba</t>
  </si>
  <si>
    <t xml:space="preserve">Tekuće donacije </t>
  </si>
  <si>
    <t>Prihodi iz nadležnog proračuna</t>
  </si>
  <si>
    <t xml:space="preserve">Prihodi iz nadležnog proračuna za financiranje redovne djelatnosti proračunskih korisnika </t>
  </si>
  <si>
    <t>Prihodi za financiranje rashoda poslovanja Veleučilište i Metris</t>
  </si>
  <si>
    <t>Plaće (Bruto)</t>
  </si>
  <si>
    <t>Plaće za redovan rad</t>
  </si>
  <si>
    <t>Ostali rashodi za zaposlene</t>
  </si>
  <si>
    <t>Doprinosi na plaće</t>
  </si>
  <si>
    <t>Dorpinosi za zdravstveno osiguranje</t>
  </si>
  <si>
    <t>Naknade troškova zaposlenima</t>
  </si>
  <si>
    <t>Službena putovanja</t>
  </si>
  <si>
    <t>Naknade za prijevoz</t>
  </si>
  <si>
    <t>Stručno usavršavanje zaposlenika</t>
  </si>
  <si>
    <t>Ostale naknade troškova zaposlenima</t>
  </si>
  <si>
    <t>Rashodi za materijal i energiju</t>
  </si>
  <si>
    <t>Uredski material i ostali materijalni rashodi</t>
  </si>
  <si>
    <t>Energija</t>
  </si>
  <si>
    <t>Materijal i djelovi za tekuće i inv.održavanje</t>
  </si>
  <si>
    <t>Sitan inventar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</si>
  <si>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</si>
  <si>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</si>
  <si>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</si>
  <si>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</si>
  <si>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</si>
  <si>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</si>
  <si>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</si>
  <si>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</si>
  <si>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usluge</t>
  </si>
  <si>
    <t>Računalne usluge</t>
  </si>
  <si>
    <t>Ostale usluge</t>
  </si>
  <si>
    <t>Naknade troškova osobama izvan radnog odnosa</t>
  </si>
  <si>
    <t>Ostali nespomenuti rashodi poslovanja</t>
  </si>
  <si>
    <t>Naknade za rad predstavničkih i izvršnih tijela</t>
  </si>
  <si>
    <t>Premije osiguranja</t>
  </si>
  <si>
    <t>Reprezentacija</t>
  </si>
  <si>
    <t>Članarine</t>
  </si>
  <si>
    <t>Pristojbe i naknade</t>
  </si>
  <si>
    <t>Financijski rashodi</t>
  </si>
  <si>
    <t>Ostali financijski rashodi</t>
  </si>
  <si>
    <t>Bankarske usluge i usluge platnog prometa</t>
  </si>
  <si>
    <t>Zatezne kamate</t>
  </si>
  <si>
    <t>Pomoći dane u inozemstvo i unutar općeg proračuna</t>
  </si>
  <si>
    <t>Tekuće pomoći temeljem prijenosa EU sredstava</t>
  </si>
  <si>
    <t>Naknade građanima i kućanstvima u novcu</t>
  </si>
  <si>
    <t>Ostale naknade građanima - projekt Erasmus</t>
  </si>
  <si>
    <t>Nematerijalna imovina</t>
  </si>
  <si>
    <t>Licence</t>
  </si>
  <si>
    <t>Rashodi za nabavu proizv. dugotrajne imovine</t>
  </si>
  <si>
    <t>Građevinski objekti</t>
  </si>
  <si>
    <t xml:space="preserve">Poslovni objekti </t>
  </si>
  <si>
    <t>Postrojenja i oprema</t>
  </si>
  <si>
    <t>Komunikacijska oprema</t>
  </si>
  <si>
    <t xml:space="preserve">Prihodi za financiranje rashoda poslovanja </t>
  </si>
  <si>
    <t>Prihodi za predfinanciranje projekata</t>
  </si>
  <si>
    <t>Prihodi za EU projekte</t>
  </si>
  <si>
    <t>Prihodi za posebne namjene-Školarina</t>
  </si>
  <si>
    <t>Donacije Calucem</t>
  </si>
  <si>
    <t>Donacije</t>
  </si>
  <si>
    <t>Agencija za mobilnost i programe EU za proračunske</t>
  </si>
  <si>
    <t>Pomoći</t>
  </si>
  <si>
    <t>Donacije i sponzorstva pravnih osoba</t>
  </si>
  <si>
    <t>Inozemne darovnice</t>
  </si>
  <si>
    <t>Fondovi EU</t>
  </si>
  <si>
    <t>Ostali programi EU</t>
  </si>
  <si>
    <t>Vlastiti prihodi Centar istraživanja METRIS</t>
  </si>
  <si>
    <t>Kapitalne pomoći temeljem prijenosa  EU sredstava</t>
  </si>
  <si>
    <t>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</si>
  <si>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</si>
  <si>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</si>
  <si>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Uredska oprema i namještaj</t>
  </si>
  <si>
    <t>Medicinska i laboratorijska oprema</t>
  </si>
  <si>
    <t xml:space="preserve">Instrumenti, uređaji i strojevi </t>
  </si>
  <si>
    <t>Uređaji, strojevi i oprema za ostale namjene</t>
  </si>
  <si>
    <t>Tekući projekt T250319</t>
  </si>
  <si>
    <t>Tekući projekt T250321</t>
  </si>
  <si>
    <t xml:space="preserve">
 FINANCIJSKI PLAN ISTARSKOG VELEUČILIŠTA-Università Istriana di scienze applicate  
ZA GODINU 2026. I PROJEKCIJE ZA GODINU 2027. I 2028.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</si>
</sst>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8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1"/>
      <color indexed="8"/>
      <name val="Times New Roman"/>
      <family val="1"/>
    </font>
    <font>
      <b/>
      <sz val="11"/>
      <color indexed="8"/>
      <name val="Times New Roman"/>
      <family val="1"/>
      <charset val="238"/>
    </font>
    <font>
      <i/>
      <sz val="10"/>
      <color indexed="8"/>
      <name val="Times New Roman"/>
      <family val="1"/>
    </font>
    <font>
      <i/>
      <sz val="11"/>
      <color theme="1"/>
      <name val="Times New Roman"/>
      <family val="1"/>
    </font>
    <font>
      <sz val="10"/>
      <color theme="1"/>
      <name val="Arial"/>
      <family val="2"/>
    </font>
    <font>
      <b/>
      <sz val="10"/>
      <color indexed="8"/>
      <name val="Times New Roman"/>
      <family val="1"/>
    </font>
    <font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154">
    <xf numFmtId="0" fontId="0" fillId="0" borderId="0" xfId="0"/>
    <xf numFmtId="0" fontId="4" fillId="0" borderId="0" xfId="1" applyFont="1"/>
    <xf numFmtId="0" fontId="4" fillId="0" borderId="0" xfId="2" applyFont="1"/>
    <xf numFmtId="0" fontId="6" fillId="0" borderId="0" xfId="2" applyNumberFormat="1" applyFont="1" applyFill="1" applyBorder="1" applyAlignment="1" applyProtection="1">
      <alignment horizontal="center" vertical="center" wrapText="1"/>
    </xf>
    <xf numFmtId="0" fontId="8" fillId="0" borderId="0" xfId="2" applyNumberFormat="1" applyFont="1" applyFill="1" applyBorder="1" applyAlignment="1" applyProtection="1">
      <alignment vertical="center" wrapText="1"/>
    </xf>
    <xf numFmtId="0" fontId="6" fillId="0" borderId="0" xfId="2" applyNumberFormat="1" applyFont="1" applyFill="1" applyBorder="1" applyAlignment="1" applyProtection="1">
      <alignment horizontal="left" wrapText="1"/>
    </xf>
    <xf numFmtId="0" fontId="10" fillId="0" borderId="0" xfId="2" applyNumberFormat="1" applyFont="1" applyFill="1" applyBorder="1" applyAlignment="1" applyProtection="1">
      <alignment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right" vertical="center"/>
    </xf>
    <xf numFmtId="3" fontId="13" fillId="3" borderId="4" xfId="2" applyNumberFormat="1" applyFont="1" applyFill="1" applyBorder="1" applyAlignment="1">
      <alignment horizontal="right"/>
    </xf>
    <xf numFmtId="0" fontId="15" fillId="3" borderId="2" xfId="2" applyFont="1" applyFill="1" applyBorder="1" applyAlignment="1">
      <alignment horizontal="left" vertical="center"/>
    </xf>
    <xf numFmtId="3" fontId="13" fillId="0" borderId="4" xfId="2" applyNumberFormat="1" applyFont="1" applyFill="1" applyBorder="1" applyAlignment="1" applyProtection="1">
      <alignment horizontal="right" wrapText="1"/>
    </xf>
    <xf numFmtId="3" fontId="13" fillId="0" borderId="4" xfId="2" applyNumberFormat="1" applyFont="1" applyBorder="1" applyAlignment="1">
      <alignment horizontal="right"/>
    </xf>
    <xf numFmtId="0" fontId="10" fillId="0" borderId="0" xfId="2" applyNumberFormat="1" applyFont="1" applyFill="1" applyBorder="1" applyAlignment="1" applyProtection="1">
      <alignment horizontal="center" vertical="center" wrapText="1"/>
    </xf>
    <xf numFmtId="0" fontId="8" fillId="0" borderId="0" xfId="2" applyNumberFormat="1" applyFont="1" applyFill="1" applyBorder="1" applyAlignment="1" applyProtection="1"/>
    <xf numFmtId="0" fontId="6" fillId="0" borderId="0" xfId="2" quotePrefix="1" applyNumberFormat="1" applyFont="1" applyFill="1" applyBorder="1" applyAlignment="1" applyProtection="1">
      <alignment horizontal="center" vertical="center" wrapText="1"/>
    </xf>
    <xf numFmtId="3" fontId="15" fillId="4" borderId="2" xfId="2" quotePrefix="1" applyNumberFormat="1" applyFont="1" applyFill="1" applyBorder="1" applyAlignment="1">
      <alignment horizontal="right"/>
    </xf>
    <xf numFmtId="3" fontId="15" fillId="4" borderId="4" xfId="2" applyNumberFormat="1" applyFont="1" applyFill="1" applyBorder="1" applyAlignment="1" applyProtection="1">
      <alignment horizontal="right" wrapText="1"/>
    </xf>
    <xf numFmtId="3" fontId="15" fillId="3" borderId="2" xfId="2" quotePrefix="1" applyNumberFormat="1" applyFont="1" applyFill="1" applyBorder="1" applyAlignment="1">
      <alignment horizontal="right"/>
    </xf>
    <xf numFmtId="3" fontId="15" fillId="3" borderId="4" xfId="2" quotePrefix="1" applyNumberFormat="1" applyFont="1" applyFill="1" applyBorder="1" applyAlignment="1">
      <alignment horizontal="right"/>
    </xf>
    <xf numFmtId="0" fontId="18" fillId="0" borderId="0" xfId="2" applyFont="1" applyAlignment="1">
      <alignment wrapText="1"/>
    </xf>
    <xf numFmtId="0" fontId="19" fillId="0" borderId="0" xfId="2" quotePrefix="1" applyNumberFormat="1" applyFont="1" applyFill="1" applyBorder="1" applyAlignment="1" applyProtection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center" vertical="center" wrapText="1"/>
    </xf>
    <xf numFmtId="0" fontId="16" fillId="0" borderId="0" xfId="2" applyNumberFormat="1" applyFont="1" applyFill="1" applyBorder="1" applyAlignment="1" applyProtection="1"/>
    <xf numFmtId="3" fontId="13" fillId="3" borderId="2" xfId="2" quotePrefix="1" applyNumberFormat="1" applyFont="1" applyFill="1" applyBorder="1" applyAlignment="1">
      <alignment horizontal="right"/>
    </xf>
    <xf numFmtId="3" fontId="13" fillId="3" borderId="4" xfId="2" quotePrefix="1" applyNumberFormat="1" applyFont="1" applyFill="1" applyBorder="1" applyAlignment="1">
      <alignment horizontal="right"/>
    </xf>
    <xf numFmtId="0" fontId="17" fillId="0" borderId="0" xfId="2" applyNumberFormat="1" applyFont="1" applyFill="1" applyBorder="1" applyAlignment="1" applyProtection="1">
      <alignment horizontal="center" vertical="center" wrapText="1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Font="1" applyAlignment="1">
      <alignment wrapText="1"/>
    </xf>
    <xf numFmtId="0" fontId="16" fillId="3" borderId="3" xfId="2" applyNumberFormat="1" applyFont="1" applyFill="1" applyBorder="1" applyAlignment="1" applyProtection="1">
      <alignment vertical="center"/>
    </xf>
    <xf numFmtId="0" fontId="6" fillId="0" borderId="0" xfId="3" applyNumberFormat="1" applyFont="1" applyFill="1" applyBorder="1" applyAlignment="1" applyProtection="1">
      <alignment horizontal="center" vertical="center" wrapText="1"/>
    </xf>
    <xf numFmtId="0" fontId="4" fillId="0" borderId="0" xfId="3" applyFont="1"/>
    <xf numFmtId="0" fontId="8" fillId="0" borderId="0" xfId="3" applyNumberFormat="1" applyFont="1" applyFill="1" applyBorder="1" applyAlignment="1" applyProtection="1">
      <alignment vertical="center" wrapText="1"/>
    </xf>
    <xf numFmtId="0" fontId="9" fillId="0" borderId="0" xfId="3" applyFont="1" applyAlignment="1">
      <alignment wrapText="1"/>
    </xf>
    <xf numFmtId="0" fontId="9" fillId="0" borderId="0" xfId="3" applyFont="1" applyAlignment="1">
      <alignment vertical="center" wrapText="1"/>
    </xf>
    <xf numFmtId="0" fontId="13" fillId="3" borderId="4" xfId="3" applyNumberFormat="1" applyFont="1" applyFill="1" applyBorder="1" applyAlignment="1" applyProtection="1">
      <alignment horizontal="center" vertical="center" wrapText="1"/>
    </xf>
    <xf numFmtId="0" fontId="13" fillId="3" borderId="5" xfId="3" applyNumberFormat="1" applyFont="1" applyFill="1" applyBorder="1" applyAlignment="1" applyProtection="1">
      <alignment horizontal="center" vertical="center" wrapText="1"/>
    </xf>
    <xf numFmtId="0" fontId="13" fillId="3" borderId="4" xfId="3" quotePrefix="1" applyFont="1" applyFill="1" applyBorder="1" applyAlignment="1">
      <alignment horizontal="center" vertical="center" wrapText="1"/>
    </xf>
    <xf numFmtId="0" fontId="14" fillId="3" borderId="4" xfId="3" quotePrefix="1" applyFont="1" applyFill="1" applyBorder="1" applyAlignment="1">
      <alignment horizontal="center" vertical="center" wrapText="1"/>
    </xf>
    <xf numFmtId="0" fontId="21" fillId="0" borderId="0" xfId="3" applyFont="1" applyFill="1"/>
    <xf numFmtId="0" fontId="15" fillId="2" borderId="4" xfId="3" applyNumberFormat="1" applyFont="1" applyFill="1" applyBorder="1" applyAlignment="1" applyProtection="1">
      <alignment horizontal="left" vertical="center" wrapText="1"/>
    </xf>
    <xf numFmtId="3" fontId="8" fillId="2" borderId="4" xfId="3" applyNumberFormat="1" applyFont="1" applyFill="1" applyBorder="1" applyAlignment="1">
      <alignment horizontal="right"/>
    </xf>
    <xf numFmtId="0" fontId="16" fillId="2" borderId="4" xfId="3" applyNumberFormat="1" applyFont="1" applyFill="1" applyBorder="1" applyAlignment="1" applyProtection="1">
      <alignment horizontal="left" vertical="center" wrapText="1"/>
    </xf>
    <xf numFmtId="0" fontId="16" fillId="2" borderId="4" xfId="3" quotePrefix="1" applyFont="1" applyFill="1" applyBorder="1" applyAlignment="1">
      <alignment horizontal="left" vertical="center"/>
    </xf>
    <xf numFmtId="0" fontId="16" fillId="2" borderId="4" xfId="3" quotePrefix="1" applyFont="1" applyFill="1" applyBorder="1" applyAlignment="1">
      <alignment horizontal="left" vertical="center" wrapText="1"/>
    </xf>
    <xf numFmtId="0" fontId="22" fillId="2" borderId="4" xfId="3" quotePrefix="1" applyFont="1" applyFill="1" applyBorder="1" applyAlignment="1">
      <alignment horizontal="left" vertical="center" wrapText="1"/>
    </xf>
    <xf numFmtId="0" fontId="15" fillId="2" borderId="4" xfId="3" applyNumberFormat="1" applyFont="1" applyFill="1" applyBorder="1" applyAlignment="1" applyProtection="1">
      <alignment vertical="center" wrapText="1"/>
    </xf>
    <xf numFmtId="0" fontId="16" fillId="2" borderId="4" xfId="3" applyNumberFormat="1" applyFont="1" applyFill="1" applyBorder="1" applyAlignment="1" applyProtection="1">
      <alignment vertical="center" wrapText="1"/>
    </xf>
    <xf numFmtId="0" fontId="22" fillId="2" borderId="4" xfId="3" applyFont="1" applyFill="1" applyBorder="1" applyAlignment="1">
      <alignment horizontal="left" vertical="center" indent="1"/>
    </xf>
    <xf numFmtId="0" fontId="22" fillId="2" borderId="4" xfId="3" applyNumberFormat="1" applyFont="1" applyFill="1" applyBorder="1" applyAlignment="1" applyProtection="1">
      <alignment horizontal="left" vertical="center" wrapText="1" indent="1"/>
    </xf>
    <xf numFmtId="0" fontId="16" fillId="2" borderId="4" xfId="3" applyNumberFormat="1" applyFont="1" applyFill="1" applyBorder="1" applyAlignment="1" applyProtection="1">
      <alignment horizontal="left" vertical="center" wrapText="1" indent="2"/>
    </xf>
    <xf numFmtId="0" fontId="16" fillId="2" borderId="4" xfId="3" quotePrefix="1" applyFont="1" applyFill="1" applyBorder="1" applyAlignment="1">
      <alignment horizontal="left" vertical="center" indent="2"/>
    </xf>
    <xf numFmtId="0" fontId="5" fillId="0" borderId="0" xfId="3" applyNumberFormat="1" applyFont="1" applyFill="1" applyBorder="1" applyAlignment="1" applyProtection="1">
      <alignment vertical="center" wrapText="1"/>
    </xf>
    <xf numFmtId="49" fontId="15" fillId="2" borderId="4" xfId="3" applyNumberFormat="1" applyFont="1" applyFill="1" applyBorder="1" applyAlignment="1" applyProtection="1">
      <alignment horizontal="left" vertical="center" wrapText="1"/>
    </xf>
    <xf numFmtId="49" fontId="16" fillId="2" borderId="4" xfId="3" applyNumberFormat="1" applyFont="1" applyFill="1" applyBorder="1" applyAlignment="1" applyProtection="1">
      <alignment horizontal="left" vertical="center" wrapText="1" indent="2"/>
    </xf>
    <xf numFmtId="0" fontId="5" fillId="0" borderId="0" xfId="3" applyNumberFormat="1" applyFont="1" applyFill="1" applyBorder="1" applyAlignment="1" applyProtection="1">
      <alignment horizontal="left" vertical="center"/>
    </xf>
    <xf numFmtId="0" fontId="4" fillId="0" borderId="4" xfId="3" applyFont="1" applyBorder="1"/>
    <xf numFmtId="0" fontId="4" fillId="0" borderId="0" xfId="3" applyFont="1" applyAlignment="1">
      <alignment horizontal="left" indent="1"/>
    </xf>
    <xf numFmtId="0" fontId="23" fillId="2" borderId="4" xfId="3" applyNumberFormat="1" applyFont="1" applyFill="1" applyBorder="1" applyAlignment="1" applyProtection="1">
      <alignment horizontal="left" vertical="center" wrapText="1"/>
    </xf>
    <xf numFmtId="0" fontId="23" fillId="2" borderId="4" xfId="3" applyNumberFormat="1" applyFont="1" applyFill="1" applyBorder="1" applyAlignment="1" applyProtection="1">
      <alignment horizontal="left" vertical="center" wrapText="1" indent="3"/>
    </xf>
    <xf numFmtId="0" fontId="8" fillId="2" borderId="4" xfId="0" applyNumberFormat="1" applyFont="1" applyFill="1" applyBorder="1" applyAlignment="1" applyProtection="1">
      <alignment horizontal="left" vertical="center" wrapText="1" indent="6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 indent="7"/>
    </xf>
    <xf numFmtId="0" fontId="13" fillId="0" borderId="4" xfId="3" quotePrefix="1" applyFont="1" applyBorder="1" applyAlignment="1">
      <alignment horizontal="center" vertical="center" wrapText="1"/>
    </xf>
    <xf numFmtId="0" fontId="13" fillId="2" borderId="4" xfId="3" applyNumberFormat="1" applyFont="1" applyFill="1" applyBorder="1" applyAlignment="1" applyProtection="1">
      <alignment horizontal="center" vertical="center" wrapText="1"/>
    </xf>
    <xf numFmtId="0" fontId="14" fillId="0" borderId="4" xfId="3" quotePrefix="1" applyFont="1" applyBorder="1" applyAlignment="1">
      <alignment horizontal="center" vertical="center" wrapText="1"/>
    </xf>
    <xf numFmtId="0" fontId="14" fillId="2" borderId="4" xfId="3" applyNumberFormat="1" applyFont="1" applyFill="1" applyBorder="1" applyAlignment="1" applyProtection="1">
      <alignment horizontal="center" vertical="center" wrapText="1"/>
    </xf>
    <xf numFmtId="0" fontId="23" fillId="2" borderId="4" xfId="3" applyNumberFormat="1" applyFont="1" applyFill="1" applyBorder="1" applyAlignment="1" applyProtection="1">
      <alignment horizontal="left" vertical="center" wrapText="1" indent="4"/>
    </xf>
    <xf numFmtId="0" fontId="4" fillId="0" borderId="4" xfId="3" applyFont="1" applyBorder="1" applyAlignment="1">
      <alignment horizontal="center"/>
    </xf>
    <xf numFmtId="0" fontId="26" fillId="2" borderId="4" xfId="3" applyNumberFormat="1" applyFont="1" applyFill="1" applyBorder="1" applyAlignment="1" applyProtection="1">
      <alignment horizontal="left" vertical="center" wrapText="1" indent="3"/>
    </xf>
    <xf numFmtId="0" fontId="26" fillId="2" borderId="4" xfId="3" applyNumberFormat="1" applyFont="1" applyFill="1" applyBorder="1" applyAlignment="1" applyProtection="1">
      <alignment horizontal="left" vertical="center" wrapText="1"/>
    </xf>
    <xf numFmtId="0" fontId="27" fillId="0" borderId="0" xfId="3" applyFont="1"/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25" fillId="5" borderId="4" xfId="3" applyNumberFormat="1" applyFont="1" applyFill="1" applyBorder="1" applyAlignment="1" applyProtection="1">
      <alignment horizontal="left" vertical="center" wrapText="1" indent="2"/>
    </xf>
    <xf numFmtId="0" fontId="25" fillId="5" borderId="4" xfId="3" applyNumberFormat="1" applyFont="1" applyFill="1" applyBorder="1" applyAlignment="1" applyProtection="1">
      <alignment horizontal="left" vertical="center" wrapText="1"/>
    </xf>
    <xf numFmtId="0" fontId="25" fillId="6" borderId="4" xfId="3" applyNumberFormat="1" applyFont="1" applyFill="1" applyBorder="1" applyAlignment="1" applyProtection="1">
      <alignment horizontal="left" vertical="center" wrapText="1" indent="1"/>
    </xf>
    <xf numFmtId="0" fontId="25" fillId="6" borderId="4" xfId="3" applyNumberFormat="1" applyFont="1" applyFill="1" applyBorder="1" applyAlignment="1" applyProtection="1">
      <alignment horizontal="left" vertical="center" wrapText="1"/>
    </xf>
    <xf numFmtId="0" fontId="25" fillId="7" borderId="4" xfId="3" applyNumberFormat="1" applyFont="1" applyFill="1" applyBorder="1" applyAlignment="1" applyProtection="1">
      <alignment horizontal="left" vertical="center" wrapText="1"/>
    </xf>
    <xf numFmtId="0" fontId="24" fillId="8" borderId="4" xfId="3" applyNumberFormat="1" applyFont="1" applyFill="1" applyBorder="1" applyAlignment="1" applyProtection="1">
      <alignment horizontal="left" vertical="top" wrapText="1"/>
    </xf>
    <xf numFmtId="0" fontId="24" fillId="8" borderId="4" xfId="3" applyNumberFormat="1" applyFont="1" applyFill="1" applyBorder="1" applyAlignment="1" applyProtection="1">
      <alignment horizontal="left" vertical="center" wrapText="1"/>
    </xf>
    <xf numFmtId="4" fontId="6" fillId="0" borderId="0" xfId="3" applyNumberFormat="1" applyFont="1" applyFill="1" applyBorder="1" applyAlignment="1" applyProtection="1">
      <alignment horizontal="center" vertical="center" wrapText="1"/>
    </xf>
    <xf numFmtId="4" fontId="8" fillId="0" borderId="0" xfId="3" applyNumberFormat="1" applyFont="1" applyFill="1" applyBorder="1" applyAlignment="1" applyProtection="1">
      <alignment vertical="center" wrapText="1"/>
    </xf>
    <xf numFmtId="4" fontId="13" fillId="3" borderId="4" xfId="3" quotePrefix="1" applyNumberFormat="1" applyFont="1" applyFill="1" applyBorder="1" applyAlignment="1">
      <alignment horizontal="center" vertical="center" wrapText="1"/>
    </xf>
    <xf numFmtId="4" fontId="13" fillId="3" borderId="4" xfId="3" applyNumberFormat="1" applyFont="1" applyFill="1" applyBorder="1" applyAlignment="1" applyProtection="1">
      <alignment horizontal="center" vertical="center" wrapText="1"/>
    </xf>
    <xf numFmtId="4" fontId="14" fillId="3" borderId="4" xfId="3" quotePrefix="1" applyNumberFormat="1" applyFont="1" applyFill="1" applyBorder="1" applyAlignment="1">
      <alignment horizontal="center" vertical="center" wrapText="1"/>
    </xf>
    <xf numFmtId="4" fontId="24" fillId="7" borderId="4" xfId="3" applyNumberFormat="1" applyFont="1" applyFill="1" applyBorder="1" applyAlignment="1">
      <alignment horizontal="left"/>
    </xf>
    <xf numFmtId="4" fontId="24" fillId="6" borderId="4" xfId="3" applyNumberFormat="1" applyFont="1" applyFill="1" applyBorder="1" applyAlignment="1">
      <alignment horizontal="left"/>
    </xf>
    <xf numFmtId="4" fontId="24" fillId="5" borderId="4" xfId="3" applyNumberFormat="1" applyFont="1" applyFill="1" applyBorder="1" applyAlignment="1">
      <alignment horizontal="left"/>
    </xf>
    <xf numFmtId="4" fontId="24" fillId="8" borderId="4" xfId="3" applyNumberFormat="1" applyFont="1" applyFill="1" applyBorder="1" applyAlignment="1">
      <alignment horizontal="left" vertical="top"/>
    </xf>
    <xf numFmtId="4" fontId="26" fillId="2" borderId="4" xfId="3" applyNumberFormat="1" applyFont="1" applyFill="1" applyBorder="1" applyAlignment="1">
      <alignment horizontal="right"/>
    </xf>
    <xf numFmtId="4" fontId="8" fillId="2" borderId="4" xfId="3" applyNumberFormat="1" applyFont="1" applyFill="1" applyBorder="1" applyAlignment="1">
      <alignment horizontal="right"/>
    </xf>
    <xf numFmtId="4" fontId="8" fillId="2" borderId="4" xfId="3" applyNumberFormat="1" applyFont="1" applyFill="1" applyBorder="1" applyAlignment="1" applyProtection="1">
      <alignment horizontal="right" wrapText="1"/>
    </xf>
    <xf numFmtId="4" fontId="24" fillId="8" borderId="4" xfId="3" applyNumberFormat="1" applyFont="1" applyFill="1" applyBorder="1" applyAlignment="1">
      <alignment horizontal="left"/>
    </xf>
    <xf numFmtId="4" fontId="4" fillId="0" borderId="0" xfId="3" applyNumberFormat="1" applyFont="1"/>
    <xf numFmtId="4" fontId="8" fillId="2" borderId="4" xfId="3" applyNumberFormat="1" applyFont="1" applyFill="1" applyBorder="1" applyAlignment="1">
      <alignment horizontal="right" indent="1"/>
    </xf>
    <xf numFmtId="4" fontId="27" fillId="0" borderId="0" xfId="3" applyNumberFormat="1" applyFont="1"/>
    <xf numFmtId="0" fontId="23" fillId="0" borderId="4" xfId="3" applyNumberFormat="1" applyFont="1" applyFill="1" applyBorder="1" applyAlignment="1" applyProtection="1">
      <alignment horizontal="left" vertical="center" wrapText="1" indent="4"/>
    </xf>
    <xf numFmtId="0" fontId="26" fillId="0" borderId="4" xfId="3" applyNumberFormat="1" applyFont="1" applyFill="1" applyBorder="1" applyAlignment="1" applyProtection="1">
      <alignment horizontal="left" vertical="center" wrapText="1"/>
    </xf>
    <xf numFmtId="4" fontId="26" fillId="0" borderId="4" xfId="3" applyNumberFormat="1" applyFont="1" applyFill="1" applyBorder="1" applyAlignment="1">
      <alignment horizontal="right"/>
    </xf>
    <xf numFmtId="0" fontId="8" fillId="0" borderId="4" xfId="0" applyNumberFormat="1" applyFont="1" applyFill="1" applyBorder="1" applyAlignment="1" applyProtection="1">
      <alignment horizontal="left" vertical="center" wrapText="1" indent="6"/>
    </xf>
    <xf numFmtId="4" fontId="8" fillId="0" borderId="4" xfId="3" applyNumberFormat="1" applyFont="1" applyFill="1" applyBorder="1" applyAlignment="1">
      <alignment horizontal="right"/>
    </xf>
    <xf numFmtId="0" fontId="8" fillId="0" borderId="4" xfId="0" applyNumberFormat="1" applyFont="1" applyFill="1" applyBorder="1" applyAlignment="1" applyProtection="1">
      <alignment horizontal="left" vertical="center" wrapText="1" indent="7"/>
    </xf>
    <xf numFmtId="0" fontId="15" fillId="7" borderId="4" xfId="3" applyNumberFormat="1" applyFont="1" applyFill="1" applyBorder="1" applyAlignment="1" applyProtection="1">
      <alignment horizontal="left" vertical="center" wrapText="1"/>
    </xf>
    <xf numFmtId="0" fontId="16" fillId="6" borderId="4" xfId="3" applyNumberFormat="1" applyFont="1" applyFill="1" applyBorder="1" applyAlignment="1" applyProtection="1">
      <alignment horizontal="left" vertical="center" wrapText="1" indent="2"/>
    </xf>
    <xf numFmtId="0" fontId="16" fillId="6" borderId="4" xfId="3" applyNumberFormat="1" applyFont="1" applyFill="1" applyBorder="1" applyAlignment="1" applyProtection="1">
      <alignment horizontal="left" vertical="center" wrapText="1"/>
    </xf>
    <xf numFmtId="0" fontId="16" fillId="8" borderId="4" xfId="3" applyNumberFormat="1" applyFont="1" applyFill="1" applyBorder="1" applyAlignment="1" applyProtection="1">
      <alignment horizontal="left" vertical="center" wrapText="1" indent="2"/>
    </xf>
    <xf numFmtId="0" fontId="16" fillId="8" borderId="4" xfId="3" applyNumberFormat="1" applyFont="1" applyFill="1" applyBorder="1" applyAlignment="1" applyProtection="1">
      <alignment horizontal="left" vertical="center" wrapText="1"/>
    </xf>
    <xf numFmtId="4" fontId="8" fillId="6" borderId="4" xfId="3" applyNumberFormat="1" applyFont="1" applyFill="1" applyBorder="1" applyAlignment="1">
      <alignment horizontal="right"/>
    </xf>
    <xf numFmtId="4" fontId="8" fillId="8" borderId="4" xfId="3" applyNumberFormat="1" applyFont="1" applyFill="1" applyBorder="1" applyAlignment="1">
      <alignment horizontal="right"/>
    </xf>
    <xf numFmtId="4" fontId="16" fillId="2" borderId="4" xfId="3" applyNumberFormat="1" applyFont="1" applyFill="1" applyBorder="1" applyAlignment="1" applyProtection="1">
      <alignment horizontal="right" vertical="center" wrapText="1"/>
    </xf>
    <xf numFmtId="4" fontId="28" fillId="0" borderId="4" xfId="0" applyNumberFormat="1" applyFont="1" applyBorder="1"/>
    <xf numFmtId="4" fontId="6" fillId="0" borderId="0" xfId="3" applyNumberFormat="1" applyFont="1" applyFill="1" applyBorder="1" applyAlignment="1" applyProtection="1">
      <alignment horizontal="right" vertical="center" wrapText="1"/>
    </xf>
    <xf numFmtId="4" fontId="28" fillId="2" borderId="4" xfId="0" applyNumberFormat="1" applyFont="1" applyFill="1" applyBorder="1"/>
    <xf numFmtId="4" fontId="16" fillId="2" borderId="4" xfId="3" quotePrefix="1" applyNumberFormat="1" applyFont="1" applyFill="1" applyBorder="1" applyAlignment="1">
      <alignment horizontal="right" vertical="center"/>
    </xf>
    <xf numFmtId="4" fontId="16" fillId="2" borderId="4" xfId="3" quotePrefix="1" applyNumberFormat="1" applyFont="1" applyFill="1" applyBorder="1" applyAlignment="1">
      <alignment horizontal="right" vertical="center" wrapText="1"/>
    </xf>
    <xf numFmtId="4" fontId="15" fillId="2" borderId="4" xfId="3" applyNumberFormat="1" applyFont="1" applyFill="1" applyBorder="1" applyAlignment="1" applyProtection="1">
      <alignment horizontal="right" vertical="center" wrapText="1"/>
    </xf>
    <xf numFmtId="4" fontId="13" fillId="3" borderId="4" xfId="2" applyNumberFormat="1" applyFont="1" applyFill="1" applyBorder="1" applyAlignment="1">
      <alignment horizontal="right"/>
    </xf>
    <xf numFmtId="4" fontId="13" fillId="0" borderId="4" xfId="2" applyNumberFormat="1" applyFont="1" applyFill="1" applyBorder="1" applyAlignment="1">
      <alignment horizontal="right"/>
    </xf>
    <xf numFmtId="4" fontId="13" fillId="0" borderId="4" xfId="2" applyNumberFormat="1" applyFont="1" applyBorder="1" applyAlignment="1">
      <alignment horizontal="right"/>
    </xf>
    <xf numFmtId="4" fontId="29" fillId="7" borderId="4" xfId="3" applyNumberFormat="1" applyFont="1" applyFill="1" applyBorder="1" applyAlignment="1">
      <alignment horizontal="right"/>
    </xf>
    <xf numFmtId="4" fontId="13" fillId="3" borderId="4" xfId="3" quotePrefix="1" applyNumberFormat="1" applyFont="1" applyFill="1" applyBorder="1" applyAlignment="1">
      <alignment horizontal="right" vertical="center" wrapText="1"/>
    </xf>
    <xf numFmtId="4" fontId="14" fillId="3" borderId="4" xfId="3" quotePrefix="1" applyNumberFormat="1" applyFont="1" applyFill="1" applyBorder="1" applyAlignment="1">
      <alignment horizontal="right" vertical="center" wrapText="1"/>
    </xf>
    <xf numFmtId="4" fontId="4" fillId="0" borderId="0" xfId="3" applyNumberFormat="1" applyFont="1" applyAlignment="1">
      <alignment horizontal="right"/>
    </xf>
    <xf numFmtId="0" fontId="30" fillId="2" borderId="4" xfId="3" applyNumberFormat="1" applyFont="1" applyFill="1" applyBorder="1" applyAlignment="1" applyProtection="1">
      <alignment horizontal="left" vertical="center" wrapText="1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Font="1" applyAlignment="1">
      <alignment wrapText="1"/>
    </xf>
    <xf numFmtId="0" fontId="14" fillId="0" borderId="4" xfId="3" quotePrefix="1" applyFont="1" applyBorder="1" applyAlignment="1">
      <alignment horizontal="center" vertical="center" wrapText="1"/>
    </xf>
    <xf numFmtId="0" fontId="13" fillId="0" borderId="2" xfId="2" quotePrefix="1" applyFont="1" applyBorder="1" applyAlignment="1">
      <alignment horizontal="center" vertical="center" wrapText="1"/>
    </xf>
    <xf numFmtId="0" fontId="13" fillId="0" borderId="3" xfId="2" quotePrefix="1" applyFont="1" applyBorder="1" applyAlignment="1">
      <alignment horizontal="center" vertical="center" wrapText="1"/>
    </xf>
    <xf numFmtId="0" fontId="13" fillId="0" borderId="5" xfId="2" quotePrefix="1" applyFont="1" applyBorder="1" applyAlignment="1">
      <alignment horizontal="center" vertical="center" wrapText="1"/>
    </xf>
    <xf numFmtId="0" fontId="15" fillId="4" borderId="2" xfId="2" applyNumberFormat="1" applyFont="1" applyFill="1" applyBorder="1" applyAlignment="1" applyProtection="1">
      <alignment horizontal="left" vertical="center" wrapText="1"/>
    </xf>
    <xf numFmtId="0" fontId="15" fillId="4" borderId="3" xfId="2" applyNumberFormat="1" applyFont="1" applyFill="1" applyBorder="1" applyAlignment="1" applyProtection="1">
      <alignment horizontal="left" vertical="center" wrapText="1"/>
    </xf>
    <xf numFmtId="0" fontId="15" fillId="4" borderId="5" xfId="2" applyNumberFormat="1" applyFont="1" applyFill="1" applyBorder="1" applyAlignment="1" applyProtection="1">
      <alignment horizontal="left" vertical="center" wrapText="1"/>
    </xf>
    <xf numFmtId="0" fontId="15" fillId="0" borderId="2" xfId="2" quotePrefix="1" applyFont="1" applyBorder="1" applyAlignment="1">
      <alignment horizontal="left" vertical="center"/>
    </xf>
    <xf numFmtId="0" fontId="16" fillId="0" borderId="3" xfId="2" applyNumberFormat="1" applyFont="1" applyFill="1" applyBorder="1" applyAlignment="1" applyProtection="1">
      <alignment vertical="center"/>
    </xf>
    <xf numFmtId="0" fontId="15" fillId="3" borderId="2" xfId="2" quotePrefix="1" applyNumberFormat="1" applyFont="1" applyFill="1" applyBorder="1" applyAlignment="1" applyProtection="1">
      <alignment horizontal="left" vertical="center" wrapText="1"/>
    </xf>
    <xf numFmtId="0" fontId="16" fillId="3" borderId="3" xfId="2" applyNumberFormat="1" applyFont="1" applyFill="1" applyBorder="1" applyAlignment="1" applyProtection="1">
      <alignment vertical="center" wrapText="1"/>
    </xf>
    <xf numFmtId="0" fontId="15" fillId="0" borderId="2" xfId="2" applyNumberFormat="1" applyFont="1" applyFill="1" applyBorder="1" applyAlignment="1" applyProtection="1">
      <alignment horizontal="left" vertical="center" wrapText="1"/>
    </xf>
    <xf numFmtId="0" fontId="16" fillId="0" borderId="3" xfId="2" applyNumberFormat="1" applyFont="1" applyFill="1" applyBorder="1" applyAlignment="1" applyProtection="1">
      <alignment vertical="center" wrapText="1"/>
    </xf>
    <xf numFmtId="0" fontId="15" fillId="0" borderId="2" xfId="2" quotePrefix="1" applyFont="1" applyFill="1" applyBorder="1" applyAlignment="1">
      <alignment horizontal="left" vertical="center"/>
    </xf>
    <xf numFmtId="0" fontId="15" fillId="0" borderId="2" xfId="2" quotePrefix="1" applyNumberFormat="1" applyFont="1" applyFill="1" applyBorder="1" applyAlignment="1" applyProtection="1">
      <alignment horizontal="left" vertical="center" wrapText="1"/>
    </xf>
    <xf numFmtId="0" fontId="13" fillId="0" borderId="2" xfId="3" quotePrefix="1" applyFont="1" applyBorder="1" applyAlignment="1">
      <alignment horizontal="center" vertical="center" wrapText="1"/>
    </xf>
    <xf numFmtId="0" fontId="13" fillId="0" borderId="3" xfId="3" quotePrefix="1" applyFont="1" applyBorder="1" applyAlignment="1">
      <alignment horizontal="center" vertical="center" wrapText="1"/>
    </xf>
    <xf numFmtId="0" fontId="7" fillId="0" borderId="0" xfId="2" applyNumberFormat="1" applyFont="1" applyFill="1" applyBorder="1" applyAlignment="1" applyProtection="1">
      <alignment vertical="center" wrapText="1"/>
    </xf>
    <xf numFmtId="0" fontId="15" fillId="3" borderId="2" xfId="2" applyNumberFormat="1" applyFont="1" applyFill="1" applyBorder="1" applyAlignment="1" applyProtection="1">
      <alignment horizontal="left" vertical="center" wrapText="1"/>
    </xf>
    <xf numFmtId="0" fontId="16" fillId="3" borderId="3" xfId="2" applyNumberFormat="1" applyFont="1" applyFill="1" applyBorder="1" applyAlignment="1" applyProtection="1">
      <alignment vertical="center"/>
    </xf>
    <xf numFmtId="0" fontId="15" fillId="3" borderId="3" xfId="2" applyNumberFormat="1" applyFont="1" applyFill="1" applyBorder="1" applyAlignment="1" applyProtection="1">
      <alignment horizontal="left" vertical="center" wrapText="1"/>
    </xf>
    <xf numFmtId="0" fontId="15" fillId="3" borderId="5" xfId="2" applyNumberFormat="1" applyFont="1" applyFill="1" applyBorder="1" applyAlignment="1" applyProtection="1">
      <alignment horizontal="left" vertical="center" wrapText="1"/>
    </xf>
    <xf numFmtId="0" fontId="17" fillId="0" borderId="0" xfId="2" applyNumberFormat="1" applyFont="1" applyFill="1" applyBorder="1" applyAlignment="1" applyProtection="1">
      <alignment horizontal="center" vertical="center" wrapText="1"/>
    </xf>
    <xf numFmtId="0" fontId="4" fillId="0" borderId="3" xfId="2" applyFont="1" applyBorder="1" applyAlignment="1">
      <alignment horizontal="left" vertical="center" wrapText="1"/>
    </xf>
    <xf numFmtId="0" fontId="4" fillId="0" borderId="5" xfId="2" applyFont="1" applyBorder="1" applyAlignment="1">
      <alignment horizontal="left" vertical="center" wrapText="1"/>
    </xf>
    <xf numFmtId="0" fontId="5" fillId="0" borderId="0" xfId="3" applyNumberFormat="1" applyFont="1" applyFill="1" applyBorder="1" applyAlignment="1" applyProtection="1">
      <alignment horizontal="center" vertical="center" wrapText="1"/>
    </xf>
    <xf numFmtId="0" fontId="9" fillId="0" borderId="0" xfId="3" applyFont="1" applyAlignment="1">
      <alignment wrapText="1"/>
    </xf>
  </cellXfs>
  <cellStyles count="4">
    <cellStyle name="Normal" xfId="0" builtinId="0"/>
    <cellStyle name="Normalno 2" xfId="1" xr:uid="{00000000-0005-0000-0000-000001000000}"/>
    <cellStyle name="Normalno 2 2" xfId="3" xr:uid="{00000000-0005-0000-0000-000002000000}"/>
    <cellStyle name="Normalno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"/>
  <sheetViews>
    <sheetView topLeftCell="A19" zoomScaleNormal="100" workbookViewId="0">
      <selection activeCell="A2" sqref="A2:J2"/>
    </sheetView>
  </sheetViews>
  <sheetFormatPr defaultColWidth="8.85546875" defaultRowHeight="15" x14ac:dyDescent="0.25"/>
  <cols>
    <col min="1" max="4" width="8.85546875" style="1"/>
    <col min="5" max="5" width="25.28515625" style="1" customWidth="1"/>
    <col min="6" max="10" width="19.42578125" style="1" customWidth="1"/>
    <col min="11" max="12" width="25.28515625" style="1" customWidth="1"/>
    <col min="13" max="16384" width="8.85546875" style="1"/>
  </cols>
  <sheetData>
    <row r="1" spans="1:10" ht="15.75" x14ac:dyDescent="0.25">
      <c r="A1" s="56"/>
    </row>
    <row r="2" spans="1:10" s="2" customFormat="1" ht="51" customHeight="1" x14ac:dyDescent="0.25">
      <c r="A2" s="125" t="s">
        <v>292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0" s="2" customFormat="1" ht="18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s="2" customFormat="1" ht="15.75" x14ac:dyDescent="0.25">
      <c r="A4" s="125" t="s">
        <v>0</v>
      </c>
      <c r="B4" s="125"/>
      <c r="C4" s="125"/>
      <c r="D4" s="125"/>
      <c r="E4" s="125"/>
      <c r="F4" s="125"/>
      <c r="G4" s="125"/>
      <c r="H4" s="125"/>
      <c r="I4" s="144"/>
      <c r="J4" s="144"/>
    </row>
    <row r="5" spans="1:10" s="2" customFormat="1" ht="18.75" x14ac:dyDescent="0.25">
      <c r="A5" s="3"/>
      <c r="B5" s="3"/>
      <c r="C5" s="3"/>
      <c r="D5" s="3"/>
      <c r="E5" s="3"/>
      <c r="F5" s="3"/>
      <c r="G5" s="3"/>
      <c r="H5" s="3"/>
      <c r="I5" s="4"/>
      <c r="J5" s="4"/>
    </row>
    <row r="6" spans="1:10" s="2" customFormat="1" ht="18" customHeight="1" x14ac:dyDescent="0.25">
      <c r="A6" s="125" t="s">
        <v>14</v>
      </c>
      <c r="B6" s="126"/>
      <c r="C6" s="126"/>
      <c r="D6" s="126"/>
      <c r="E6" s="126"/>
      <c r="F6" s="126"/>
      <c r="G6" s="126"/>
      <c r="H6" s="126"/>
      <c r="I6" s="126"/>
      <c r="J6" s="126"/>
    </row>
    <row r="7" spans="1:10" s="2" customFormat="1" ht="18.75" x14ac:dyDescent="0.3">
      <c r="A7" s="5"/>
      <c r="B7" s="6"/>
      <c r="C7" s="6"/>
      <c r="D7" s="6"/>
      <c r="E7" s="7"/>
      <c r="F7" s="8"/>
      <c r="G7" s="8"/>
      <c r="H7" s="8"/>
      <c r="I7" s="8"/>
      <c r="J7" s="9"/>
    </row>
    <row r="8" spans="1:10" s="2" customFormat="1" ht="25.5" x14ac:dyDescent="0.25">
      <c r="A8" s="142" t="s">
        <v>12</v>
      </c>
      <c r="B8" s="143"/>
      <c r="C8" s="143"/>
      <c r="D8" s="143"/>
      <c r="E8" s="143"/>
      <c r="F8" s="64" t="s">
        <v>73</v>
      </c>
      <c r="G8" s="64" t="s">
        <v>74</v>
      </c>
      <c r="H8" s="65" t="s">
        <v>75</v>
      </c>
      <c r="I8" s="65" t="s">
        <v>76</v>
      </c>
      <c r="J8" s="65" t="s">
        <v>77</v>
      </c>
    </row>
    <row r="9" spans="1:10" s="32" customFormat="1" ht="12" customHeight="1" x14ac:dyDescent="0.25">
      <c r="A9" s="127">
        <v>1</v>
      </c>
      <c r="B9" s="127"/>
      <c r="C9" s="127"/>
      <c r="D9" s="127"/>
      <c r="E9" s="127"/>
      <c r="F9" s="66">
        <v>2</v>
      </c>
      <c r="G9" s="66">
        <v>3</v>
      </c>
      <c r="H9" s="67">
        <v>4</v>
      </c>
      <c r="I9" s="67">
        <v>5</v>
      </c>
      <c r="J9" s="67">
        <v>6</v>
      </c>
    </row>
    <row r="10" spans="1:10" s="2" customFormat="1" x14ac:dyDescent="0.25">
      <c r="A10" s="145" t="s">
        <v>3</v>
      </c>
      <c r="B10" s="137"/>
      <c r="C10" s="137"/>
      <c r="D10" s="137"/>
      <c r="E10" s="146"/>
      <c r="F10" s="117">
        <f>F11+F12</f>
        <v>1451328.32</v>
      </c>
      <c r="G10" s="117">
        <f t="shared" ref="G10:J10" si="0">G11+G12</f>
        <v>11019646.880000001</v>
      </c>
      <c r="H10" s="117">
        <f t="shared" si="0"/>
        <v>11026638.15</v>
      </c>
      <c r="I10" s="117">
        <f t="shared" si="0"/>
        <v>1547604.1400000001</v>
      </c>
      <c r="J10" s="117">
        <f t="shared" si="0"/>
        <v>1534742.57</v>
      </c>
    </row>
    <row r="11" spans="1:10" s="2" customFormat="1" x14ac:dyDescent="0.25">
      <c r="A11" s="138" t="s">
        <v>1</v>
      </c>
      <c r="B11" s="139"/>
      <c r="C11" s="139"/>
      <c r="D11" s="139"/>
      <c r="E11" s="135"/>
      <c r="F11" s="118">
        <f>' Račun prihoda i rashoda'!C9</f>
        <v>1451328.32</v>
      </c>
      <c r="G11" s="118">
        <f>' Račun prihoda i rashoda'!D9</f>
        <v>11019646.880000001</v>
      </c>
      <c r="H11" s="118">
        <f>' Račun prihoda i rashoda'!E9</f>
        <v>11026638.15</v>
      </c>
      <c r="I11" s="118">
        <f>' Račun prihoda i rashoda'!F9</f>
        <v>1547604.1400000001</v>
      </c>
      <c r="J11" s="118">
        <f>' Račun prihoda i rashoda'!G9</f>
        <v>1534742.57</v>
      </c>
    </row>
    <row r="12" spans="1:10" s="2" customFormat="1" x14ac:dyDescent="0.25">
      <c r="A12" s="140" t="s">
        <v>2</v>
      </c>
      <c r="B12" s="135"/>
      <c r="C12" s="135"/>
      <c r="D12" s="135"/>
      <c r="E12" s="135"/>
      <c r="F12" s="118"/>
      <c r="G12" s="118"/>
      <c r="H12" s="118">
        <v>0</v>
      </c>
      <c r="I12" s="118">
        <v>0</v>
      </c>
      <c r="J12" s="118">
        <v>0</v>
      </c>
    </row>
    <row r="13" spans="1:10" s="2" customFormat="1" x14ac:dyDescent="0.25">
      <c r="A13" s="11" t="s">
        <v>6</v>
      </c>
      <c r="B13" s="30"/>
      <c r="C13" s="30"/>
      <c r="D13" s="30"/>
      <c r="E13" s="30"/>
      <c r="F13" s="117">
        <f>F14+F15</f>
        <v>1389265.32</v>
      </c>
      <c r="G13" s="117">
        <f t="shared" ref="G13:J13" si="1">G14+G15</f>
        <v>11019646.879999999</v>
      </c>
      <c r="H13" s="117">
        <f t="shared" si="1"/>
        <v>11026638.15</v>
      </c>
      <c r="I13" s="117">
        <f t="shared" si="1"/>
        <v>1547604.1400000001</v>
      </c>
      <c r="J13" s="117">
        <f t="shared" si="1"/>
        <v>1534742.57</v>
      </c>
    </row>
    <row r="14" spans="1:10" s="2" customFormat="1" x14ac:dyDescent="0.25">
      <c r="A14" s="141" t="s">
        <v>4</v>
      </c>
      <c r="B14" s="139"/>
      <c r="C14" s="139"/>
      <c r="D14" s="139"/>
      <c r="E14" s="139"/>
      <c r="F14" s="118">
        <f>' Račun prihoda i rashoda'!C41</f>
        <v>1316528.32</v>
      </c>
      <c r="G14" s="118">
        <f>' Račun prihoda i rashoda'!D41</f>
        <v>1818492.46</v>
      </c>
      <c r="H14" s="118">
        <f>' Račun prihoda i rashoda'!E41</f>
        <v>1687808.23</v>
      </c>
      <c r="I14" s="118">
        <f>' Račun prihoda i rashoda'!F41</f>
        <v>1542604.1400000001</v>
      </c>
      <c r="J14" s="118">
        <f>' Račun prihoda i rashoda'!G41</f>
        <v>1529742.57</v>
      </c>
    </row>
    <row r="15" spans="1:10" s="2" customFormat="1" x14ac:dyDescent="0.25">
      <c r="A15" s="134" t="s">
        <v>5</v>
      </c>
      <c r="B15" s="135"/>
      <c r="C15" s="135"/>
      <c r="D15" s="135"/>
      <c r="E15" s="135"/>
      <c r="F15" s="119">
        <f>' Račun prihoda i rashoda'!C90</f>
        <v>72737</v>
      </c>
      <c r="G15" s="119">
        <f>' Račun prihoda i rashoda'!D90</f>
        <v>9201154.4199999999</v>
      </c>
      <c r="H15" s="119">
        <f>' Račun prihoda i rashoda'!E90</f>
        <v>9338829.9199999999</v>
      </c>
      <c r="I15" s="119">
        <f>' Račun prihoda i rashoda'!F90</f>
        <v>5000</v>
      </c>
      <c r="J15" s="119">
        <f>' Račun prihoda i rashoda'!G90</f>
        <v>5000</v>
      </c>
    </row>
    <row r="16" spans="1:10" s="2" customFormat="1" x14ac:dyDescent="0.25">
      <c r="A16" s="136" t="s">
        <v>7</v>
      </c>
      <c r="B16" s="137"/>
      <c r="C16" s="137"/>
      <c r="D16" s="137"/>
      <c r="E16" s="137"/>
      <c r="F16" s="117">
        <f>F10-F13</f>
        <v>62063</v>
      </c>
      <c r="G16" s="117">
        <f t="shared" ref="G16:J16" si="2">G10-G13</f>
        <v>0</v>
      </c>
      <c r="H16" s="117">
        <f t="shared" si="2"/>
        <v>0</v>
      </c>
      <c r="I16" s="117">
        <f t="shared" si="2"/>
        <v>0</v>
      </c>
      <c r="J16" s="117">
        <f t="shared" si="2"/>
        <v>0</v>
      </c>
    </row>
    <row r="17" spans="1:10" s="2" customFormat="1" ht="18.75" x14ac:dyDescent="0.25">
      <c r="A17" s="3"/>
      <c r="B17" s="14"/>
      <c r="C17" s="14"/>
      <c r="D17" s="14"/>
      <c r="E17" s="14"/>
      <c r="F17" s="14"/>
      <c r="G17" s="14"/>
      <c r="H17" s="15"/>
      <c r="I17" s="15"/>
      <c r="J17" s="15"/>
    </row>
    <row r="18" spans="1:10" s="2" customFormat="1" ht="18" customHeight="1" x14ac:dyDescent="0.25">
      <c r="A18" s="125" t="s">
        <v>15</v>
      </c>
      <c r="B18" s="126"/>
      <c r="C18" s="126"/>
      <c r="D18" s="126"/>
      <c r="E18" s="126"/>
      <c r="F18" s="126"/>
      <c r="G18" s="126"/>
      <c r="H18" s="126"/>
      <c r="I18" s="126"/>
      <c r="J18" s="126"/>
    </row>
    <row r="19" spans="1:10" s="2" customFormat="1" ht="18.75" x14ac:dyDescent="0.25">
      <c r="A19" s="3"/>
      <c r="B19" s="14"/>
      <c r="C19" s="14"/>
      <c r="D19" s="14"/>
      <c r="E19" s="14"/>
      <c r="F19" s="14"/>
      <c r="G19" s="14"/>
      <c r="H19" s="15"/>
      <c r="I19" s="15"/>
      <c r="J19" s="15"/>
    </row>
    <row r="20" spans="1:10" s="2" customFormat="1" ht="25.5" x14ac:dyDescent="0.25">
      <c r="A20" s="142" t="s">
        <v>12</v>
      </c>
      <c r="B20" s="143"/>
      <c r="C20" s="143"/>
      <c r="D20" s="143"/>
      <c r="E20" s="143"/>
      <c r="F20" s="64" t="s">
        <v>73</v>
      </c>
      <c r="G20" s="64" t="s">
        <v>74</v>
      </c>
      <c r="H20" s="65" t="s">
        <v>75</v>
      </c>
      <c r="I20" s="65" t="s">
        <v>76</v>
      </c>
      <c r="J20" s="65" t="s">
        <v>77</v>
      </c>
    </row>
    <row r="21" spans="1:10" s="32" customFormat="1" ht="12" customHeight="1" x14ac:dyDescent="0.25">
      <c r="A21" s="127">
        <v>1</v>
      </c>
      <c r="B21" s="127"/>
      <c r="C21" s="127"/>
      <c r="D21" s="127"/>
      <c r="E21" s="127"/>
      <c r="F21" s="66">
        <v>2</v>
      </c>
      <c r="G21" s="66">
        <v>3</v>
      </c>
      <c r="H21" s="67">
        <v>4</v>
      </c>
      <c r="I21" s="67">
        <v>5</v>
      </c>
      <c r="J21" s="67">
        <v>6</v>
      </c>
    </row>
    <row r="22" spans="1:10" s="2" customFormat="1" x14ac:dyDescent="0.25">
      <c r="A22" s="134" t="s">
        <v>8</v>
      </c>
      <c r="B22" s="135"/>
      <c r="C22" s="135"/>
      <c r="D22" s="135"/>
      <c r="E22" s="135"/>
      <c r="F22" s="13"/>
      <c r="G22" s="13"/>
      <c r="H22" s="13"/>
      <c r="I22" s="13"/>
      <c r="J22" s="12"/>
    </row>
    <row r="23" spans="1:10" s="2" customFormat="1" x14ac:dyDescent="0.25">
      <c r="A23" s="134" t="s">
        <v>9</v>
      </c>
      <c r="B23" s="135"/>
      <c r="C23" s="135"/>
      <c r="D23" s="135"/>
      <c r="E23" s="135"/>
      <c r="F23" s="13"/>
      <c r="G23" s="13"/>
      <c r="H23" s="13"/>
      <c r="I23" s="13"/>
      <c r="J23" s="12"/>
    </row>
    <row r="24" spans="1:10" s="2" customFormat="1" x14ac:dyDescent="0.25">
      <c r="A24" s="136" t="s">
        <v>10</v>
      </c>
      <c r="B24" s="137"/>
      <c r="C24" s="137"/>
      <c r="D24" s="137"/>
      <c r="E24" s="137"/>
      <c r="F24" s="10">
        <f>F22-F23</f>
        <v>0</v>
      </c>
      <c r="G24" s="10">
        <f t="shared" ref="G24:J24" si="3">G22-G23</f>
        <v>0</v>
      </c>
      <c r="H24" s="10">
        <f t="shared" si="3"/>
        <v>0</v>
      </c>
      <c r="I24" s="10">
        <f t="shared" si="3"/>
        <v>0</v>
      </c>
      <c r="J24" s="10">
        <f t="shared" si="3"/>
        <v>0</v>
      </c>
    </row>
    <row r="25" spans="1:10" s="2" customFormat="1" x14ac:dyDescent="0.25">
      <c r="A25" s="136" t="s">
        <v>11</v>
      </c>
      <c r="B25" s="137"/>
      <c r="C25" s="137"/>
      <c r="D25" s="137"/>
      <c r="E25" s="137"/>
      <c r="F25" s="10">
        <f>F16+F24</f>
        <v>62063</v>
      </c>
      <c r="G25" s="10">
        <f t="shared" ref="G25:J25" si="4">G16+G24</f>
        <v>0</v>
      </c>
      <c r="H25" s="10">
        <f t="shared" si="4"/>
        <v>0</v>
      </c>
      <c r="I25" s="10">
        <f t="shared" si="4"/>
        <v>0</v>
      </c>
      <c r="J25" s="10">
        <f t="shared" si="4"/>
        <v>0</v>
      </c>
    </row>
    <row r="26" spans="1:10" s="2" customFormat="1" ht="18.75" x14ac:dyDescent="0.25">
      <c r="A26" s="16"/>
      <c r="B26" s="14"/>
      <c r="C26" s="14"/>
      <c r="D26" s="14"/>
      <c r="E26" s="14"/>
      <c r="F26" s="14"/>
      <c r="G26" s="14"/>
      <c r="H26" s="15"/>
      <c r="I26" s="15"/>
      <c r="J26" s="15"/>
    </row>
    <row r="27" spans="1:10" s="2" customFormat="1" ht="18" customHeight="1" x14ac:dyDescent="0.25">
      <c r="A27" s="125" t="s">
        <v>16</v>
      </c>
      <c r="B27" s="126"/>
      <c r="C27" s="126"/>
      <c r="D27" s="126"/>
      <c r="E27" s="126"/>
      <c r="F27" s="126"/>
      <c r="G27" s="126"/>
      <c r="H27" s="126"/>
      <c r="I27" s="126"/>
      <c r="J27" s="126"/>
    </row>
    <row r="28" spans="1:10" s="2" customFormat="1" ht="18" customHeight="1" x14ac:dyDescent="0.25">
      <c r="A28" s="28"/>
      <c r="B28" s="29"/>
      <c r="C28" s="29"/>
      <c r="D28" s="29"/>
      <c r="E28" s="29"/>
      <c r="F28" s="29"/>
      <c r="G28" s="29"/>
      <c r="H28" s="29"/>
      <c r="I28" s="29"/>
      <c r="J28" s="29"/>
    </row>
    <row r="29" spans="1:10" s="2" customFormat="1" ht="25.5" x14ac:dyDescent="0.25">
      <c r="A29" s="128" t="s">
        <v>22</v>
      </c>
      <c r="B29" s="129"/>
      <c r="C29" s="129"/>
      <c r="D29" s="129"/>
      <c r="E29" s="130"/>
      <c r="F29" s="64" t="s">
        <v>73</v>
      </c>
      <c r="G29" s="64" t="s">
        <v>74</v>
      </c>
      <c r="H29" s="65" t="s">
        <v>75</v>
      </c>
      <c r="I29" s="65" t="s">
        <v>76</v>
      </c>
      <c r="J29" s="65" t="s">
        <v>77</v>
      </c>
    </row>
    <row r="30" spans="1:10" s="32" customFormat="1" ht="12" customHeight="1" x14ac:dyDescent="0.25">
      <c r="A30" s="127">
        <v>1</v>
      </c>
      <c r="B30" s="127"/>
      <c r="C30" s="127"/>
      <c r="D30" s="127"/>
      <c r="E30" s="127"/>
      <c r="F30" s="66">
        <v>2</v>
      </c>
      <c r="G30" s="66">
        <v>3</v>
      </c>
      <c r="H30" s="67">
        <v>4</v>
      </c>
      <c r="I30" s="67">
        <v>5</v>
      </c>
      <c r="J30" s="67">
        <v>6</v>
      </c>
    </row>
    <row r="31" spans="1:10" s="2" customFormat="1" ht="15" customHeight="1" x14ac:dyDescent="0.25">
      <c r="A31" s="131" t="s">
        <v>17</v>
      </c>
      <c r="B31" s="132"/>
      <c r="C31" s="132"/>
      <c r="D31" s="132"/>
      <c r="E31" s="133"/>
      <c r="F31" s="17">
        <v>0</v>
      </c>
      <c r="G31" s="17">
        <v>0</v>
      </c>
      <c r="H31" s="17">
        <v>0</v>
      </c>
      <c r="I31" s="17">
        <v>0</v>
      </c>
      <c r="J31" s="18">
        <v>0</v>
      </c>
    </row>
    <row r="32" spans="1:10" s="2" customFormat="1" ht="15" customHeight="1" x14ac:dyDescent="0.25">
      <c r="A32" s="136" t="s">
        <v>18</v>
      </c>
      <c r="B32" s="137"/>
      <c r="C32" s="137"/>
      <c r="D32" s="137"/>
      <c r="E32" s="137"/>
      <c r="F32" s="19">
        <f>F25+F31</f>
        <v>62063</v>
      </c>
      <c r="G32" s="19">
        <f t="shared" ref="G32:J32" si="5">G25+G31</f>
        <v>0</v>
      </c>
      <c r="H32" s="19">
        <f t="shared" si="5"/>
        <v>0</v>
      </c>
      <c r="I32" s="19">
        <f t="shared" si="5"/>
        <v>0</v>
      </c>
      <c r="J32" s="20">
        <f t="shared" si="5"/>
        <v>0</v>
      </c>
    </row>
    <row r="33" spans="1:10" s="2" customFormat="1" ht="45" customHeight="1" x14ac:dyDescent="0.25">
      <c r="A33" s="145" t="s">
        <v>19</v>
      </c>
      <c r="B33" s="147"/>
      <c r="C33" s="147"/>
      <c r="D33" s="147"/>
      <c r="E33" s="148"/>
      <c r="F33" s="19">
        <f>F16+F24+F31-F32</f>
        <v>0</v>
      </c>
      <c r="G33" s="19">
        <f t="shared" ref="G33:J33" si="6">G16+G24+G31-G32</f>
        <v>0</v>
      </c>
      <c r="H33" s="19">
        <f t="shared" si="6"/>
        <v>0</v>
      </c>
      <c r="I33" s="19">
        <f t="shared" si="6"/>
        <v>0</v>
      </c>
      <c r="J33" s="20">
        <f t="shared" si="6"/>
        <v>0</v>
      </c>
    </row>
    <row r="34" spans="1:10" s="2" customFormat="1" ht="18" customHeight="1" x14ac:dyDescent="0.25">
      <c r="A34" s="27"/>
      <c r="B34" s="21"/>
      <c r="C34" s="21"/>
      <c r="D34" s="21"/>
      <c r="E34" s="21"/>
      <c r="F34" s="21"/>
      <c r="G34" s="21"/>
      <c r="H34" s="21"/>
      <c r="I34" s="21"/>
      <c r="J34" s="21"/>
    </row>
    <row r="35" spans="1:10" s="2" customFormat="1" ht="18" customHeight="1" x14ac:dyDescent="0.25">
      <c r="A35" s="149" t="s">
        <v>20</v>
      </c>
      <c r="B35" s="149"/>
      <c r="C35" s="149"/>
      <c r="D35" s="149"/>
      <c r="E35" s="149"/>
      <c r="F35" s="149"/>
      <c r="G35" s="149"/>
      <c r="H35" s="149"/>
      <c r="I35" s="149"/>
      <c r="J35" s="149"/>
    </row>
    <row r="36" spans="1:10" s="2" customFormat="1" ht="18.75" x14ac:dyDescent="0.25">
      <c r="A36" s="22"/>
      <c r="B36" s="23"/>
      <c r="C36" s="23"/>
      <c r="D36" s="23"/>
      <c r="E36" s="23"/>
      <c r="F36" s="23"/>
      <c r="G36" s="23"/>
      <c r="H36" s="24"/>
      <c r="I36" s="24"/>
      <c r="J36" s="24"/>
    </row>
    <row r="37" spans="1:10" s="2" customFormat="1" ht="25.5" x14ac:dyDescent="0.25">
      <c r="A37" s="128" t="s">
        <v>22</v>
      </c>
      <c r="B37" s="129"/>
      <c r="C37" s="129"/>
      <c r="D37" s="129"/>
      <c r="E37" s="130"/>
      <c r="F37" s="64" t="s">
        <v>73</v>
      </c>
      <c r="G37" s="64" t="s">
        <v>74</v>
      </c>
      <c r="H37" s="65" t="s">
        <v>75</v>
      </c>
      <c r="I37" s="65" t="s">
        <v>76</v>
      </c>
      <c r="J37" s="65" t="s">
        <v>77</v>
      </c>
    </row>
    <row r="38" spans="1:10" s="32" customFormat="1" ht="12" customHeight="1" x14ac:dyDescent="0.25">
      <c r="A38" s="127">
        <v>1</v>
      </c>
      <c r="B38" s="127"/>
      <c r="C38" s="127"/>
      <c r="D38" s="127"/>
      <c r="E38" s="127"/>
      <c r="F38" s="66">
        <v>2</v>
      </c>
      <c r="G38" s="66">
        <v>3</v>
      </c>
      <c r="H38" s="67">
        <v>4</v>
      </c>
      <c r="I38" s="67">
        <v>5</v>
      </c>
      <c r="J38" s="67">
        <v>6</v>
      </c>
    </row>
    <row r="39" spans="1:10" s="2" customFormat="1" x14ac:dyDescent="0.25">
      <c r="A39" s="131" t="s">
        <v>17</v>
      </c>
      <c r="B39" s="132"/>
      <c r="C39" s="132"/>
      <c r="D39" s="132"/>
      <c r="E39" s="133"/>
      <c r="F39" s="17">
        <v>0</v>
      </c>
      <c r="G39" s="17">
        <f>F42</f>
        <v>0</v>
      </c>
      <c r="H39" s="17">
        <f>G42</f>
        <v>0</v>
      </c>
      <c r="I39" s="17">
        <f>H42</f>
        <v>0</v>
      </c>
      <c r="J39" s="18">
        <f>I42</f>
        <v>0</v>
      </c>
    </row>
    <row r="40" spans="1:10" s="2" customFormat="1" ht="28.5" customHeight="1" x14ac:dyDescent="0.25">
      <c r="A40" s="131" t="s">
        <v>21</v>
      </c>
      <c r="B40" s="132"/>
      <c r="C40" s="132"/>
      <c r="D40" s="132"/>
      <c r="E40" s="133"/>
      <c r="F40" s="17">
        <v>0</v>
      </c>
      <c r="G40" s="17">
        <v>0</v>
      </c>
      <c r="H40" s="17">
        <v>0</v>
      </c>
      <c r="I40" s="17">
        <v>0</v>
      </c>
      <c r="J40" s="18">
        <v>0</v>
      </c>
    </row>
    <row r="41" spans="1:10" s="2" customFormat="1" ht="25.5" customHeight="1" x14ac:dyDescent="0.25">
      <c r="A41" s="131" t="s">
        <v>60</v>
      </c>
      <c r="B41" s="150"/>
      <c r="C41" s="150"/>
      <c r="D41" s="150"/>
      <c r="E41" s="151"/>
      <c r="F41" s="17">
        <v>0</v>
      </c>
      <c r="G41" s="17">
        <v>0</v>
      </c>
      <c r="H41" s="17">
        <v>0</v>
      </c>
      <c r="I41" s="17">
        <v>0</v>
      </c>
      <c r="J41" s="18">
        <v>0</v>
      </c>
    </row>
    <row r="42" spans="1:10" s="2" customFormat="1" ht="15" customHeight="1" x14ac:dyDescent="0.25">
      <c r="A42" s="136" t="s">
        <v>18</v>
      </c>
      <c r="B42" s="137"/>
      <c r="C42" s="137"/>
      <c r="D42" s="137"/>
      <c r="E42" s="137"/>
      <c r="F42" s="25">
        <f>F39-F40+F41</f>
        <v>0</v>
      </c>
      <c r="G42" s="25">
        <f t="shared" ref="G42:J42" si="7">G39-G40+G41</f>
        <v>0</v>
      </c>
      <c r="H42" s="25">
        <f t="shared" si="7"/>
        <v>0</v>
      </c>
      <c r="I42" s="25">
        <f t="shared" si="7"/>
        <v>0</v>
      </c>
      <c r="J42" s="26">
        <f t="shared" si="7"/>
        <v>0</v>
      </c>
    </row>
    <row r="43" spans="1:10" ht="9" customHeight="1" x14ac:dyDescent="0.25"/>
  </sheetData>
  <mergeCells count="31">
    <mergeCell ref="A37:E37"/>
    <mergeCell ref="A39:E39"/>
    <mergeCell ref="A40:E40"/>
    <mergeCell ref="A41:E41"/>
    <mergeCell ref="A42:E42"/>
    <mergeCell ref="A38:E38"/>
    <mergeCell ref="A32:E32"/>
    <mergeCell ref="A33:E33"/>
    <mergeCell ref="A35:J35"/>
    <mergeCell ref="A21:E21"/>
    <mergeCell ref="A30:E30"/>
    <mergeCell ref="A2:J2"/>
    <mergeCell ref="A4:J4"/>
    <mergeCell ref="A6:J6"/>
    <mergeCell ref="A8:E8"/>
    <mergeCell ref="A10:E10"/>
    <mergeCell ref="A18:J18"/>
    <mergeCell ref="A9:E9"/>
    <mergeCell ref="A29:E29"/>
    <mergeCell ref="A31:E31"/>
    <mergeCell ref="A22:E22"/>
    <mergeCell ref="A23:E23"/>
    <mergeCell ref="A24:E24"/>
    <mergeCell ref="A25:E25"/>
    <mergeCell ref="A11:E11"/>
    <mergeCell ref="A12:E12"/>
    <mergeCell ref="A14:E14"/>
    <mergeCell ref="A15:E15"/>
    <mergeCell ref="A16:E16"/>
    <mergeCell ref="A20:E20"/>
    <mergeCell ref="A27:J2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rowBreaks count="1" manualBreakCount="1">
    <brk id="2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58"/>
  <sheetViews>
    <sheetView topLeftCell="A124" zoomScale="85" zoomScaleNormal="85" workbookViewId="0">
      <selection activeCell="C38" sqref="C38:G38"/>
    </sheetView>
  </sheetViews>
  <sheetFormatPr defaultColWidth="8.85546875" defaultRowHeight="15" x14ac:dyDescent="0.25"/>
  <cols>
    <col min="1" max="1" width="11.140625" style="32" customWidth="1"/>
    <col min="2" max="2" width="71" style="32" customWidth="1"/>
    <col min="3" max="4" width="19.5703125" style="123" customWidth="1"/>
    <col min="5" max="7" width="19.42578125" style="94" customWidth="1"/>
    <col min="8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6"/>
      <c r="B1" s="31"/>
      <c r="C1" s="112"/>
      <c r="D1" s="112"/>
      <c r="E1" s="81"/>
      <c r="F1" s="81"/>
      <c r="G1" s="81"/>
      <c r="H1" s="31"/>
      <c r="I1" s="31"/>
      <c r="J1" s="31"/>
    </row>
    <row r="2" spans="1:10" ht="15.6" customHeight="1" x14ac:dyDescent="0.25">
      <c r="A2" s="152" t="s">
        <v>27</v>
      </c>
      <c r="B2" s="152"/>
      <c r="C2" s="152"/>
      <c r="D2" s="152"/>
      <c r="E2" s="152"/>
      <c r="F2" s="152"/>
      <c r="G2" s="152"/>
      <c r="H2" s="53"/>
      <c r="I2" s="34"/>
      <c r="J2" s="34"/>
    </row>
    <row r="3" spans="1:10" ht="18.75" x14ac:dyDescent="0.25">
      <c r="A3" s="31"/>
      <c r="B3" s="31"/>
      <c r="C3" s="112"/>
      <c r="D3" s="112"/>
      <c r="E3" s="81"/>
      <c r="F3" s="81"/>
      <c r="G3" s="81"/>
      <c r="H3" s="31"/>
      <c r="I3" s="33"/>
      <c r="J3" s="33"/>
    </row>
    <row r="4" spans="1:10" ht="15.6" customHeight="1" x14ac:dyDescent="0.25">
      <c r="A4" s="152" t="s">
        <v>28</v>
      </c>
      <c r="B4" s="152"/>
      <c r="C4" s="152"/>
      <c r="D4" s="152"/>
      <c r="E4" s="152"/>
      <c r="F4" s="152"/>
      <c r="G4" s="152"/>
      <c r="H4" s="53"/>
      <c r="I4" s="35"/>
      <c r="J4" s="35"/>
    </row>
    <row r="5" spans="1:10" ht="18.75" x14ac:dyDescent="0.25">
      <c r="A5" s="31"/>
      <c r="B5" s="31"/>
      <c r="C5" s="112"/>
      <c r="D5" s="112"/>
      <c r="E5" s="81"/>
      <c r="F5" s="81"/>
      <c r="G5" s="81"/>
      <c r="H5" s="31"/>
      <c r="I5" s="33"/>
      <c r="J5" s="33"/>
    </row>
    <row r="6" spans="1:10" ht="25.5" x14ac:dyDescent="0.25">
      <c r="A6" s="36" t="s">
        <v>41</v>
      </c>
      <c r="B6" s="37" t="s">
        <v>22</v>
      </c>
      <c r="C6" s="83" t="s">
        <v>73</v>
      </c>
      <c r="D6" s="83" t="s">
        <v>74</v>
      </c>
      <c r="E6" s="84" t="s">
        <v>75</v>
      </c>
      <c r="F6" s="84" t="s">
        <v>76</v>
      </c>
      <c r="G6" s="84" t="s">
        <v>77</v>
      </c>
    </row>
    <row r="7" spans="1:10" s="40" customFormat="1" ht="11.25" x14ac:dyDescent="0.2">
      <c r="A7" s="39">
        <v>1</v>
      </c>
      <c r="B7" s="39">
        <v>2</v>
      </c>
      <c r="C7" s="85">
        <v>3</v>
      </c>
      <c r="D7" s="85">
        <v>4</v>
      </c>
      <c r="E7" s="85">
        <v>5</v>
      </c>
      <c r="F7" s="85">
        <v>6</v>
      </c>
      <c r="G7" s="85">
        <v>7</v>
      </c>
    </row>
    <row r="8" spans="1:10" x14ac:dyDescent="0.25">
      <c r="A8" s="41"/>
      <c r="B8" s="41" t="s">
        <v>29</v>
      </c>
      <c r="C8" s="116">
        <f>C9</f>
        <v>1451328.32</v>
      </c>
      <c r="D8" s="116">
        <f t="shared" ref="D8:G8" si="0">D9</f>
        <v>11019646.880000001</v>
      </c>
      <c r="E8" s="116">
        <f t="shared" si="0"/>
        <v>11026638.15</v>
      </c>
      <c r="F8" s="116">
        <f t="shared" si="0"/>
        <v>1547604.1400000001</v>
      </c>
      <c r="G8" s="116">
        <f t="shared" si="0"/>
        <v>1534742.57</v>
      </c>
    </row>
    <row r="9" spans="1:10" x14ac:dyDescent="0.25">
      <c r="A9" s="103">
        <v>6</v>
      </c>
      <c r="B9" s="103" t="s">
        <v>30</v>
      </c>
      <c r="C9" s="120">
        <f t="shared" ref="C9" si="1">C10+C19+C24+C27+C33</f>
        <v>1451328.32</v>
      </c>
      <c r="D9" s="120">
        <f>D10+D19+D24+D27+D33</f>
        <v>11019646.880000001</v>
      </c>
      <c r="E9" s="120">
        <f>E10+E19+E24+E27+E33</f>
        <v>11026638.15</v>
      </c>
      <c r="F9" s="120">
        <f t="shared" ref="F9:G9" si="2">F10+F19+F24+F27+F33</f>
        <v>1547604.1400000001</v>
      </c>
      <c r="G9" s="120">
        <f t="shared" si="2"/>
        <v>1534742.57</v>
      </c>
    </row>
    <row r="10" spans="1:10" x14ac:dyDescent="0.25">
      <c r="A10" s="104">
        <v>63</v>
      </c>
      <c r="B10" s="105" t="s">
        <v>31</v>
      </c>
      <c r="C10" s="108">
        <f t="shared" ref="C10:D10" si="3">C11+C13+C16</f>
        <v>82760.990000000005</v>
      </c>
      <c r="D10" s="108">
        <f t="shared" si="3"/>
        <v>8442688.8000000007</v>
      </c>
      <c r="E10" s="108">
        <f>E11+E13+E16</f>
        <v>8745949.2899999991</v>
      </c>
      <c r="F10" s="108">
        <f t="shared" ref="F10:G10" si="4">F11+F13+F16</f>
        <v>74204.14</v>
      </c>
      <c r="G10" s="108">
        <f t="shared" si="4"/>
        <v>61342.57</v>
      </c>
    </row>
    <row r="11" spans="1:10" x14ac:dyDescent="0.25">
      <c r="A11" s="106">
        <v>632</v>
      </c>
      <c r="B11" s="107" t="s">
        <v>201</v>
      </c>
      <c r="C11" s="109">
        <f t="shared" ref="C11:D11" si="5">C12</f>
        <v>39848.980000000003</v>
      </c>
      <c r="D11" s="109">
        <f t="shared" si="5"/>
        <v>8432688.8000000007</v>
      </c>
      <c r="E11" s="109">
        <f>E12</f>
        <v>13215.07</v>
      </c>
      <c r="F11" s="109">
        <f t="shared" ref="F11:G11" si="6">F12</f>
        <v>0</v>
      </c>
      <c r="G11" s="109">
        <f t="shared" si="6"/>
        <v>0</v>
      </c>
    </row>
    <row r="12" spans="1:10" x14ac:dyDescent="0.25">
      <c r="A12" s="51" t="s">
        <v>185</v>
      </c>
      <c r="B12" s="43" t="s">
        <v>202</v>
      </c>
      <c r="C12" s="110">
        <v>39848.980000000003</v>
      </c>
      <c r="D12" s="110">
        <v>8432688.8000000007</v>
      </c>
      <c r="E12" s="91">
        <v>13215.07</v>
      </c>
      <c r="F12" s="91">
        <v>0</v>
      </c>
      <c r="G12" s="91">
        <v>0</v>
      </c>
    </row>
    <row r="13" spans="1:10" x14ac:dyDescent="0.25">
      <c r="A13" s="106">
        <v>638</v>
      </c>
      <c r="B13" s="107" t="s">
        <v>203</v>
      </c>
      <c r="C13" s="109">
        <f t="shared" ref="C13:D13" si="7">C14+C15</f>
        <v>42912.01</v>
      </c>
      <c r="D13" s="109">
        <f t="shared" si="7"/>
        <v>10000</v>
      </c>
      <c r="E13" s="109">
        <f>E14+E15</f>
        <v>79826.44</v>
      </c>
      <c r="F13" s="109">
        <f t="shared" ref="F13:G13" si="8">F14+F15</f>
        <v>13000</v>
      </c>
      <c r="G13" s="109">
        <f t="shared" si="8"/>
        <v>13000</v>
      </c>
    </row>
    <row r="14" spans="1:10" x14ac:dyDescent="0.25">
      <c r="A14" s="51" t="s">
        <v>186</v>
      </c>
      <c r="B14" s="43" t="s">
        <v>204</v>
      </c>
      <c r="C14" s="110">
        <v>42912.01</v>
      </c>
      <c r="D14" s="110">
        <v>10000</v>
      </c>
      <c r="E14" s="91">
        <v>79826.44</v>
      </c>
      <c r="F14" s="91">
        <v>13000</v>
      </c>
      <c r="G14" s="91">
        <v>13000</v>
      </c>
    </row>
    <row r="15" spans="1:10" x14ac:dyDescent="0.25">
      <c r="A15" s="51" t="s">
        <v>187</v>
      </c>
      <c r="B15" s="43" t="s">
        <v>282</v>
      </c>
      <c r="C15" s="110">
        <v>0</v>
      </c>
      <c r="D15" s="110">
        <v>0</v>
      </c>
      <c r="E15" s="91">
        <v>0</v>
      </c>
      <c r="F15" s="91">
        <v>0</v>
      </c>
      <c r="G15" s="91">
        <v>0</v>
      </c>
    </row>
    <row r="16" spans="1:10" x14ac:dyDescent="0.25">
      <c r="A16" s="106">
        <v>639</v>
      </c>
      <c r="B16" s="107" t="s">
        <v>283</v>
      </c>
      <c r="C16" s="109">
        <f t="shared" ref="C16:D16" si="9">C17+C18</f>
        <v>0</v>
      </c>
      <c r="D16" s="109">
        <f t="shared" si="9"/>
        <v>0</v>
      </c>
      <c r="E16" s="109">
        <f>E17+E18</f>
        <v>8652907.7799999993</v>
      </c>
      <c r="F16" s="109">
        <f t="shared" ref="F16:G16" si="10">F17+F18</f>
        <v>61204.14</v>
      </c>
      <c r="G16" s="109">
        <f t="shared" si="10"/>
        <v>48342.57</v>
      </c>
    </row>
    <row r="17" spans="1:7" ht="25.5" x14ac:dyDescent="0.25">
      <c r="A17" s="51" t="s">
        <v>188</v>
      </c>
      <c r="B17" s="43" t="s">
        <v>284</v>
      </c>
      <c r="C17" s="110">
        <v>0</v>
      </c>
      <c r="D17" s="110">
        <v>0</v>
      </c>
      <c r="E17" s="91">
        <v>113229.09</v>
      </c>
      <c r="F17" s="91">
        <v>61204.14</v>
      </c>
      <c r="G17" s="91">
        <v>48342.57</v>
      </c>
    </row>
    <row r="18" spans="1:7" ht="25.5" x14ac:dyDescent="0.25">
      <c r="A18" s="51" t="s">
        <v>189</v>
      </c>
      <c r="B18" s="43" t="s">
        <v>285</v>
      </c>
      <c r="C18" s="110">
        <v>0</v>
      </c>
      <c r="D18" s="110">
        <v>0</v>
      </c>
      <c r="E18" s="91">
        <v>8539678.6899999995</v>
      </c>
      <c r="F18" s="91">
        <v>0</v>
      </c>
      <c r="G18" s="91">
        <v>0</v>
      </c>
    </row>
    <row r="19" spans="1:7" x14ac:dyDescent="0.25">
      <c r="A19" s="104">
        <v>64</v>
      </c>
      <c r="B19" s="105" t="s">
        <v>205</v>
      </c>
      <c r="C19" s="108">
        <f t="shared" ref="C19:D19" si="11">C20+C22</f>
        <v>1700.67</v>
      </c>
      <c r="D19" s="108">
        <f t="shared" si="11"/>
        <v>0</v>
      </c>
      <c r="E19" s="108">
        <f>E20+E22</f>
        <v>2000</v>
      </c>
      <c r="F19" s="108">
        <f t="shared" ref="F19:G19" si="12">F20+F22</f>
        <v>2000</v>
      </c>
      <c r="G19" s="108">
        <f t="shared" si="12"/>
        <v>2000</v>
      </c>
    </row>
    <row r="20" spans="1:7" x14ac:dyDescent="0.25">
      <c r="A20" s="106">
        <v>641</v>
      </c>
      <c r="B20" s="107" t="s">
        <v>206</v>
      </c>
      <c r="C20" s="109">
        <f t="shared" ref="C20:D20" si="13">C21</f>
        <v>0.67</v>
      </c>
      <c r="D20" s="109">
        <f t="shared" si="13"/>
        <v>0</v>
      </c>
      <c r="E20" s="109">
        <f>E21</f>
        <v>0</v>
      </c>
      <c r="F20" s="109">
        <f t="shared" ref="F20:G20" si="14">F21</f>
        <v>0</v>
      </c>
      <c r="G20" s="109">
        <f t="shared" si="14"/>
        <v>0</v>
      </c>
    </row>
    <row r="21" spans="1:7" x14ac:dyDescent="0.25">
      <c r="A21" s="51" t="s">
        <v>190</v>
      </c>
      <c r="B21" s="43" t="s">
        <v>207</v>
      </c>
      <c r="C21" s="110">
        <v>0.67</v>
      </c>
      <c r="D21" s="110">
        <v>0</v>
      </c>
      <c r="E21" s="91">
        <v>0</v>
      </c>
      <c r="F21" s="91">
        <v>0</v>
      </c>
      <c r="G21" s="91">
        <v>0</v>
      </c>
    </row>
    <row r="22" spans="1:7" x14ac:dyDescent="0.25">
      <c r="A22" s="106">
        <v>642</v>
      </c>
      <c r="B22" s="107" t="s">
        <v>208</v>
      </c>
      <c r="C22" s="109">
        <f t="shared" ref="C22:D22" si="15">C23</f>
        <v>1700</v>
      </c>
      <c r="D22" s="109">
        <f t="shared" si="15"/>
        <v>0</v>
      </c>
      <c r="E22" s="109">
        <f>E23</f>
        <v>2000</v>
      </c>
      <c r="F22" s="109">
        <f t="shared" ref="F22:G22" si="16">F23</f>
        <v>2000</v>
      </c>
      <c r="G22" s="109">
        <f t="shared" si="16"/>
        <v>2000</v>
      </c>
    </row>
    <row r="23" spans="1:7" x14ac:dyDescent="0.25">
      <c r="A23" s="51" t="s">
        <v>191</v>
      </c>
      <c r="B23" s="43" t="s">
        <v>209</v>
      </c>
      <c r="C23" s="110">
        <v>1700</v>
      </c>
      <c r="D23" s="110">
        <v>0</v>
      </c>
      <c r="E23" s="91">
        <v>2000</v>
      </c>
      <c r="F23" s="91">
        <v>2000</v>
      </c>
      <c r="G23" s="91">
        <v>2000</v>
      </c>
    </row>
    <row r="24" spans="1:7" x14ac:dyDescent="0.25">
      <c r="A24" s="104">
        <v>65</v>
      </c>
      <c r="B24" s="105" t="s">
        <v>210</v>
      </c>
      <c r="C24" s="108">
        <f t="shared" ref="C24:D25" si="17">C25</f>
        <v>92978.92</v>
      </c>
      <c r="D24" s="108">
        <f t="shared" si="17"/>
        <v>80000</v>
      </c>
      <c r="E24" s="108">
        <f>E25</f>
        <v>80000</v>
      </c>
      <c r="F24" s="108">
        <f t="shared" ref="F24:G24" si="18">F25</f>
        <v>80000</v>
      </c>
      <c r="G24" s="108">
        <f t="shared" si="18"/>
        <v>80000</v>
      </c>
    </row>
    <row r="25" spans="1:7" x14ac:dyDescent="0.25">
      <c r="A25" s="106">
        <v>652</v>
      </c>
      <c r="B25" s="107" t="s">
        <v>211</v>
      </c>
      <c r="C25" s="109">
        <f t="shared" si="17"/>
        <v>92978.92</v>
      </c>
      <c r="D25" s="109">
        <f t="shared" si="17"/>
        <v>80000</v>
      </c>
      <c r="E25" s="109">
        <f>E26</f>
        <v>80000</v>
      </c>
      <c r="F25" s="109">
        <f t="shared" ref="F25" si="19">F26</f>
        <v>80000</v>
      </c>
      <c r="G25" s="109">
        <f t="shared" ref="G25" si="20">G26</f>
        <v>80000</v>
      </c>
    </row>
    <row r="26" spans="1:7" x14ac:dyDescent="0.25">
      <c r="A26" s="51" t="s">
        <v>192</v>
      </c>
      <c r="B26" s="43" t="s">
        <v>212</v>
      </c>
      <c r="C26" s="110">
        <v>92978.92</v>
      </c>
      <c r="D26" s="110">
        <v>80000</v>
      </c>
      <c r="E26" s="91">
        <v>80000</v>
      </c>
      <c r="F26" s="91">
        <v>80000</v>
      </c>
      <c r="G26" s="91">
        <v>80000</v>
      </c>
    </row>
    <row r="27" spans="1:7" x14ac:dyDescent="0.25">
      <c r="A27" s="104">
        <v>66</v>
      </c>
      <c r="B27" s="105" t="s">
        <v>32</v>
      </c>
      <c r="C27" s="108">
        <f t="shared" ref="C27:D27" si="21">C28+C31</f>
        <v>40374</v>
      </c>
      <c r="D27" s="108">
        <f t="shared" si="21"/>
        <v>88200</v>
      </c>
      <c r="E27" s="108">
        <f>E28+E31</f>
        <v>103937.63</v>
      </c>
      <c r="F27" s="108">
        <f>F28+F31</f>
        <v>70000</v>
      </c>
      <c r="G27" s="108">
        <f>G28+G31</f>
        <v>70000</v>
      </c>
    </row>
    <row r="28" spans="1:7" x14ac:dyDescent="0.25">
      <c r="A28" s="106">
        <v>661</v>
      </c>
      <c r="B28" s="107" t="s">
        <v>213</v>
      </c>
      <c r="C28" s="109">
        <f>C30+C29</f>
        <v>32374</v>
      </c>
      <c r="D28" s="109">
        <f>D30+D29</f>
        <v>72000</v>
      </c>
      <c r="E28" s="109">
        <f>E30</f>
        <v>70000</v>
      </c>
      <c r="F28" s="109">
        <f t="shared" ref="F28" si="22">F30</f>
        <v>70000</v>
      </c>
      <c r="G28" s="109">
        <f t="shared" ref="G28" si="23">G30</f>
        <v>70000</v>
      </c>
    </row>
    <row r="29" spans="1:7" x14ac:dyDescent="0.25">
      <c r="A29" s="51">
        <v>6611</v>
      </c>
      <c r="B29" s="43" t="s">
        <v>214</v>
      </c>
      <c r="C29" s="110">
        <v>30594</v>
      </c>
      <c r="D29" s="110">
        <v>72000</v>
      </c>
      <c r="E29" s="91"/>
      <c r="F29" s="91"/>
      <c r="G29" s="91"/>
    </row>
    <row r="30" spans="1:7" x14ac:dyDescent="0.25">
      <c r="A30" s="51" t="s">
        <v>193</v>
      </c>
      <c r="B30" s="43" t="s">
        <v>215</v>
      </c>
      <c r="C30" s="110">
        <v>1780</v>
      </c>
      <c r="D30" s="110"/>
      <c r="E30" s="91">
        <v>70000</v>
      </c>
      <c r="F30" s="91">
        <v>70000</v>
      </c>
      <c r="G30" s="91">
        <v>70000</v>
      </c>
    </row>
    <row r="31" spans="1:7" x14ac:dyDescent="0.25">
      <c r="A31" s="106">
        <v>663</v>
      </c>
      <c r="B31" s="107" t="s">
        <v>216</v>
      </c>
      <c r="C31" s="109">
        <f t="shared" ref="C31:D31" si="24">C32</f>
        <v>8000</v>
      </c>
      <c r="D31" s="109">
        <f t="shared" si="24"/>
        <v>16200</v>
      </c>
      <c r="E31" s="109">
        <f>E32</f>
        <v>33937.629999999997</v>
      </c>
      <c r="F31" s="109">
        <f t="shared" ref="F31" si="25">F32</f>
        <v>0</v>
      </c>
      <c r="G31" s="109">
        <f t="shared" ref="G31" si="26">G32</f>
        <v>0</v>
      </c>
    </row>
    <row r="32" spans="1:7" x14ac:dyDescent="0.25">
      <c r="A32" s="51" t="s">
        <v>194</v>
      </c>
      <c r="B32" s="43" t="s">
        <v>217</v>
      </c>
      <c r="C32" s="110">
        <v>8000</v>
      </c>
      <c r="D32" s="110">
        <v>16200</v>
      </c>
      <c r="E32" s="91">
        <v>33937.629999999997</v>
      </c>
      <c r="F32" s="91">
        <v>0</v>
      </c>
      <c r="G32" s="91">
        <v>0</v>
      </c>
    </row>
    <row r="33" spans="1:7" x14ac:dyDescent="0.25">
      <c r="A33" s="104">
        <v>67</v>
      </c>
      <c r="B33" s="105" t="s">
        <v>218</v>
      </c>
      <c r="C33" s="108">
        <f t="shared" ref="C33:D33" si="27">C34</f>
        <v>1233513.74</v>
      </c>
      <c r="D33" s="108">
        <f t="shared" si="27"/>
        <v>2408758.0799999996</v>
      </c>
      <c r="E33" s="108">
        <f>E34</f>
        <v>2094751.23</v>
      </c>
      <c r="F33" s="108">
        <f t="shared" ref="F33:G33" si="28">F34</f>
        <v>1321400</v>
      </c>
      <c r="G33" s="108">
        <f t="shared" si="28"/>
        <v>1321400</v>
      </c>
    </row>
    <row r="34" spans="1:7" x14ac:dyDescent="0.25">
      <c r="A34" s="106">
        <v>671</v>
      </c>
      <c r="B34" s="107" t="s">
        <v>219</v>
      </c>
      <c r="C34" s="109">
        <f t="shared" ref="C34" si="29">C35+C36</f>
        <v>1233513.74</v>
      </c>
      <c r="D34" s="109">
        <f>D35+D36+D37</f>
        <v>2408758.0799999996</v>
      </c>
      <c r="E34" s="109">
        <f>E35+E36</f>
        <v>2094751.23</v>
      </c>
      <c r="F34" s="109">
        <f t="shared" ref="F34:G34" si="30">F35+F36</f>
        <v>1321400</v>
      </c>
      <c r="G34" s="109">
        <f t="shared" si="30"/>
        <v>1321400</v>
      </c>
    </row>
    <row r="35" spans="1:7" x14ac:dyDescent="0.25">
      <c r="A35" s="51" t="s">
        <v>195</v>
      </c>
      <c r="B35" s="43" t="s">
        <v>220</v>
      </c>
      <c r="C35" s="110">
        <v>1171186.51</v>
      </c>
      <c r="D35" s="110">
        <v>1364195.07</v>
      </c>
      <c r="E35" s="91">
        <v>1321400</v>
      </c>
      <c r="F35" s="91">
        <v>1321400</v>
      </c>
      <c r="G35" s="91">
        <v>1321400</v>
      </c>
    </row>
    <row r="36" spans="1:7" x14ac:dyDescent="0.25">
      <c r="A36" s="51" t="s">
        <v>196</v>
      </c>
      <c r="B36" s="43" t="s">
        <v>269</v>
      </c>
      <c r="C36" s="110">
        <v>62327.23</v>
      </c>
      <c r="D36" s="110">
        <v>773351.23</v>
      </c>
      <c r="E36" s="91">
        <v>773351.23</v>
      </c>
      <c r="F36" s="91">
        <v>0</v>
      </c>
      <c r="G36" s="91">
        <v>0</v>
      </c>
    </row>
    <row r="37" spans="1:7" x14ac:dyDescent="0.25">
      <c r="B37" s="43" t="s">
        <v>270</v>
      </c>
      <c r="C37" s="110">
        <v>0</v>
      </c>
      <c r="D37" s="110">
        <v>271211.77999999997</v>
      </c>
      <c r="E37" s="91">
        <v>0</v>
      </c>
      <c r="F37" s="91">
        <v>0</v>
      </c>
      <c r="G37" s="91">
        <v>0</v>
      </c>
    </row>
    <row r="38" spans="1:7" ht="25.5" x14ac:dyDescent="0.25">
      <c r="A38" s="36" t="s">
        <v>41</v>
      </c>
      <c r="B38" s="37" t="s">
        <v>22</v>
      </c>
      <c r="C38" s="83" t="s">
        <v>73</v>
      </c>
      <c r="D38" s="83" t="s">
        <v>74</v>
      </c>
      <c r="E38" s="84" t="s">
        <v>75</v>
      </c>
      <c r="F38" s="84" t="s">
        <v>76</v>
      </c>
      <c r="G38" s="84" t="s">
        <v>77</v>
      </c>
    </row>
    <row r="39" spans="1:7" s="40" customFormat="1" ht="11.25" x14ac:dyDescent="0.2">
      <c r="A39" s="39">
        <v>1</v>
      </c>
      <c r="B39" s="39">
        <v>2</v>
      </c>
      <c r="C39" s="122">
        <v>3</v>
      </c>
      <c r="D39" s="122">
        <v>4</v>
      </c>
      <c r="E39" s="85">
        <v>5</v>
      </c>
      <c r="F39" s="85">
        <v>6</v>
      </c>
      <c r="G39" s="85">
        <v>7</v>
      </c>
    </row>
    <row r="40" spans="1:7" x14ac:dyDescent="0.25">
      <c r="A40" s="41"/>
      <c r="B40" s="41" t="s">
        <v>34</v>
      </c>
      <c r="C40" s="116">
        <f>C41+C90</f>
        <v>1389265.32</v>
      </c>
      <c r="D40" s="116">
        <f t="shared" ref="D40:G40" si="31">D41+D90</f>
        <v>11019646.879999999</v>
      </c>
      <c r="E40" s="116">
        <f t="shared" si="31"/>
        <v>11026638.15</v>
      </c>
      <c r="F40" s="116">
        <f t="shared" si="31"/>
        <v>1547604.1400000001</v>
      </c>
      <c r="G40" s="116">
        <f t="shared" si="31"/>
        <v>1534742.57</v>
      </c>
    </row>
    <row r="41" spans="1:7" x14ac:dyDescent="0.25">
      <c r="A41" s="103">
        <v>3</v>
      </c>
      <c r="B41" s="103" t="s">
        <v>35</v>
      </c>
      <c r="C41" s="120">
        <f>C42+C49+C80+C84+C87</f>
        <v>1316528.32</v>
      </c>
      <c r="D41" s="120">
        <f t="shared" ref="D41" si="32">D42+D49+D80</f>
        <v>1818492.46</v>
      </c>
      <c r="E41" s="120">
        <f>E42+E49+E80</f>
        <v>1687808.23</v>
      </c>
      <c r="F41" s="120">
        <f>F42+F49+F80</f>
        <v>1542604.1400000001</v>
      </c>
      <c r="G41" s="120">
        <f>G42+G49+G80</f>
        <v>1529742.57</v>
      </c>
    </row>
    <row r="42" spans="1:7" x14ac:dyDescent="0.25">
      <c r="A42" s="104">
        <v>31</v>
      </c>
      <c r="B42" s="105" t="s">
        <v>36</v>
      </c>
      <c r="C42" s="108">
        <f t="shared" ref="C42" si="33">C43+C45+C47</f>
        <v>986809.9</v>
      </c>
      <c r="D42" s="108">
        <f t="shared" ref="D42" si="34">D43+D45+D47</f>
        <v>1363344.55</v>
      </c>
      <c r="E42" s="108">
        <f t="shared" ref="E42" si="35">E43+E45+E47</f>
        <v>1190398.8899999999</v>
      </c>
      <c r="F42" s="108">
        <f t="shared" ref="F42" si="36">F43+F45+F47</f>
        <v>1107221</v>
      </c>
      <c r="G42" s="108">
        <f t="shared" ref="G42" si="37">G43+G45+G47</f>
        <v>1098351</v>
      </c>
    </row>
    <row r="43" spans="1:7" x14ac:dyDescent="0.25">
      <c r="A43" s="106">
        <v>311</v>
      </c>
      <c r="B43" s="107" t="s">
        <v>221</v>
      </c>
      <c r="C43" s="109">
        <f t="shared" ref="C43" si="38">C44</f>
        <v>799427.41</v>
      </c>
      <c r="D43" s="109">
        <f t="shared" ref="D43" si="39">D44</f>
        <v>1114068.52</v>
      </c>
      <c r="E43" s="109">
        <f t="shared" ref="E43:G43" si="40">E44</f>
        <v>967247.52999999991</v>
      </c>
      <c r="F43" s="109">
        <f t="shared" si="40"/>
        <v>895683</v>
      </c>
      <c r="G43" s="109">
        <f t="shared" si="40"/>
        <v>888070</v>
      </c>
    </row>
    <row r="44" spans="1:7" x14ac:dyDescent="0.25">
      <c r="A44" s="51">
        <v>3111</v>
      </c>
      <c r="B44" s="43" t="s">
        <v>222</v>
      </c>
      <c r="C44" s="110">
        <v>799427.41</v>
      </c>
      <c r="D44" s="110">
        <v>1114068.52</v>
      </c>
      <c r="E44" s="91">
        <v>967247.52999999991</v>
      </c>
      <c r="F44" s="91">
        <v>895683</v>
      </c>
      <c r="G44" s="91">
        <v>888070</v>
      </c>
    </row>
    <row r="45" spans="1:7" x14ac:dyDescent="0.25">
      <c r="A45" s="106">
        <v>312</v>
      </c>
      <c r="B45" s="107" t="s">
        <v>223</v>
      </c>
      <c r="C45" s="109">
        <f t="shared" ref="C45" si="41">C46</f>
        <v>59086.9</v>
      </c>
      <c r="D45" s="109">
        <f t="shared" ref="D45" si="42">D46</f>
        <v>70000</v>
      </c>
      <c r="E45" s="109">
        <f t="shared" ref="E45:G45" si="43">E46</f>
        <v>64000</v>
      </c>
      <c r="F45" s="109">
        <f t="shared" si="43"/>
        <v>64000</v>
      </c>
      <c r="G45" s="109">
        <f t="shared" si="43"/>
        <v>64000</v>
      </c>
    </row>
    <row r="46" spans="1:7" x14ac:dyDescent="0.25">
      <c r="A46" s="51">
        <v>3121</v>
      </c>
      <c r="B46" s="43" t="s">
        <v>223</v>
      </c>
      <c r="C46" s="110">
        <v>59086.9</v>
      </c>
      <c r="D46" s="110">
        <v>70000</v>
      </c>
      <c r="E46" s="91">
        <v>64000</v>
      </c>
      <c r="F46" s="91">
        <v>64000</v>
      </c>
      <c r="G46" s="91">
        <v>64000</v>
      </c>
    </row>
    <row r="47" spans="1:7" x14ac:dyDescent="0.25">
      <c r="A47" s="106">
        <v>313</v>
      </c>
      <c r="B47" s="107" t="s">
        <v>224</v>
      </c>
      <c r="C47" s="109">
        <f t="shared" ref="C47:D47" si="44">C48</f>
        <v>128295.59</v>
      </c>
      <c r="D47" s="109">
        <f t="shared" si="44"/>
        <v>179276.03</v>
      </c>
      <c r="E47" s="109">
        <f>E48</f>
        <v>159151.35999999999</v>
      </c>
      <c r="F47" s="109">
        <f t="shared" ref="F47:G47" si="45">F48</f>
        <v>147538</v>
      </c>
      <c r="G47" s="109">
        <f t="shared" si="45"/>
        <v>146281</v>
      </c>
    </row>
    <row r="48" spans="1:7" x14ac:dyDescent="0.25">
      <c r="A48" s="51">
        <v>3132</v>
      </c>
      <c r="B48" s="43" t="s">
        <v>225</v>
      </c>
      <c r="C48" s="110">
        <v>128295.59</v>
      </c>
      <c r="D48" s="113">
        <v>179276.03</v>
      </c>
      <c r="E48" s="91">
        <v>159151.35999999999</v>
      </c>
      <c r="F48" s="91">
        <v>147538</v>
      </c>
      <c r="G48" s="91">
        <v>146281</v>
      </c>
    </row>
    <row r="49" spans="1:7" x14ac:dyDescent="0.25">
      <c r="A49" s="104">
        <v>32</v>
      </c>
      <c r="B49" s="105" t="s">
        <v>37</v>
      </c>
      <c r="C49" s="108">
        <f>C50+C55+C61+C71+C73</f>
        <v>310722.72000000003</v>
      </c>
      <c r="D49" s="108">
        <f>D50+D55+D61+D71+D73</f>
        <v>453947.91</v>
      </c>
      <c r="E49" s="108">
        <f>E50+E55+E61+E71+E73</f>
        <v>496909.33999999997</v>
      </c>
      <c r="F49" s="108">
        <f t="shared" ref="F49:G49" si="46">F50+F55+F61+F71+F73</f>
        <v>434883.14</v>
      </c>
      <c r="G49" s="108">
        <f t="shared" si="46"/>
        <v>430891.57</v>
      </c>
    </row>
    <row r="50" spans="1:7" x14ac:dyDescent="0.25">
      <c r="A50" s="106">
        <v>321</v>
      </c>
      <c r="B50" s="107" t="s">
        <v>226</v>
      </c>
      <c r="C50" s="109">
        <f>SUM(C51:C54)</f>
        <v>31087.280000000002</v>
      </c>
      <c r="D50" s="109">
        <f>SUM(D51:D54)</f>
        <v>50913.270000000004</v>
      </c>
      <c r="E50" s="109">
        <f>SUM(E51:E54)</f>
        <v>60413.270000000004</v>
      </c>
      <c r="F50" s="109">
        <f t="shared" ref="F50:G50" si="47">SUM(F51:F54)</f>
        <v>59300</v>
      </c>
      <c r="G50" s="109">
        <f t="shared" si="47"/>
        <v>57300</v>
      </c>
    </row>
    <row r="51" spans="1:7" x14ac:dyDescent="0.25">
      <c r="A51" s="51" t="s">
        <v>154</v>
      </c>
      <c r="B51" s="44" t="s">
        <v>227</v>
      </c>
      <c r="C51" s="111">
        <v>11458.87</v>
      </c>
      <c r="D51" s="114">
        <v>10600</v>
      </c>
      <c r="E51" s="91">
        <v>22100</v>
      </c>
      <c r="F51" s="91">
        <v>21300</v>
      </c>
      <c r="G51" s="91">
        <v>21300</v>
      </c>
    </row>
    <row r="52" spans="1:7" x14ac:dyDescent="0.25">
      <c r="A52" s="51" t="s">
        <v>155</v>
      </c>
      <c r="B52" s="44" t="s">
        <v>228</v>
      </c>
      <c r="C52" s="111">
        <v>15928.69</v>
      </c>
      <c r="D52" s="114">
        <v>17313.27</v>
      </c>
      <c r="E52" s="91">
        <v>15313.27</v>
      </c>
      <c r="F52" s="91">
        <v>15000</v>
      </c>
      <c r="G52" s="91">
        <v>15000</v>
      </c>
    </row>
    <row r="53" spans="1:7" x14ac:dyDescent="0.25">
      <c r="A53" s="51" t="s">
        <v>156</v>
      </c>
      <c r="B53" s="44" t="s">
        <v>229</v>
      </c>
      <c r="C53" s="111">
        <v>3607.32</v>
      </c>
      <c r="D53" s="114">
        <v>23000</v>
      </c>
      <c r="E53" s="91">
        <v>23000</v>
      </c>
      <c r="F53" s="91">
        <v>23000</v>
      </c>
      <c r="G53" s="91">
        <v>21000</v>
      </c>
    </row>
    <row r="54" spans="1:7" x14ac:dyDescent="0.25">
      <c r="A54" s="51">
        <v>3214</v>
      </c>
      <c r="B54" s="44" t="s">
        <v>230</v>
      </c>
      <c r="C54" s="111">
        <v>92.4</v>
      </c>
      <c r="D54" s="114">
        <v>0</v>
      </c>
      <c r="E54" s="91">
        <v>0</v>
      </c>
      <c r="F54" s="91">
        <v>0</v>
      </c>
      <c r="G54" s="91">
        <v>0</v>
      </c>
    </row>
    <row r="55" spans="1:7" x14ac:dyDescent="0.25">
      <c r="A55" s="106">
        <v>322</v>
      </c>
      <c r="B55" s="107" t="s">
        <v>231</v>
      </c>
      <c r="C55" s="109">
        <f t="shared" ref="C55:D55" si="48">SUM(C56:C60)</f>
        <v>39844.85</v>
      </c>
      <c r="D55" s="109">
        <f t="shared" si="48"/>
        <v>54549.53</v>
      </c>
      <c r="E55" s="109">
        <f>SUM(E56:E60)</f>
        <v>64649.53</v>
      </c>
      <c r="F55" s="109">
        <f t="shared" ref="F55:G55" si="49">SUM(F56:F60)</f>
        <v>57483.14</v>
      </c>
      <c r="G55" s="109">
        <f t="shared" si="49"/>
        <v>53491.57</v>
      </c>
    </row>
    <row r="56" spans="1:7" x14ac:dyDescent="0.25">
      <c r="A56" s="51" t="s">
        <v>157</v>
      </c>
      <c r="B56" s="44" t="s">
        <v>232</v>
      </c>
      <c r="C56" s="111">
        <v>10358.99</v>
      </c>
      <c r="D56" s="114">
        <v>22683.14</v>
      </c>
      <c r="E56" s="91">
        <v>16483.14</v>
      </c>
      <c r="F56" s="91">
        <v>11983.14</v>
      </c>
      <c r="G56" s="91">
        <v>10691.57</v>
      </c>
    </row>
    <row r="57" spans="1:7" x14ac:dyDescent="0.25">
      <c r="A57" s="51" t="s">
        <v>158</v>
      </c>
      <c r="B57" s="44" t="s">
        <v>233</v>
      </c>
      <c r="C57" s="111">
        <v>23669.72</v>
      </c>
      <c r="D57" s="114">
        <v>28366.39</v>
      </c>
      <c r="E57" s="91">
        <v>38666.39</v>
      </c>
      <c r="F57" s="91">
        <v>36000</v>
      </c>
      <c r="G57" s="91">
        <v>33300</v>
      </c>
    </row>
    <row r="58" spans="1:7" x14ac:dyDescent="0.25">
      <c r="A58" s="51" t="s">
        <v>159</v>
      </c>
      <c r="B58" s="44" t="s">
        <v>234</v>
      </c>
      <c r="C58" s="111">
        <v>3918.89</v>
      </c>
      <c r="D58" s="114">
        <v>500</v>
      </c>
      <c r="E58" s="91">
        <v>3500</v>
      </c>
      <c r="F58" s="91">
        <v>3500</v>
      </c>
      <c r="G58" s="91">
        <v>3500</v>
      </c>
    </row>
    <row r="59" spans="1:7" x14ac:dyDescent="0.25">
      <c r="A59" s="51" t="s">
        <v>160</v>
      </c>
      <c r="B59" s="44" t="s">
        <v>235</v>
      </c>
      <c r="C59" s="111">
        <v>1897.25</v>
      </c>
      <c r="D59" s="114">
        <v>2500</v>
      </c>
      <c r="E59" s="91">
        <v>5500</v>
      </c>
      <c r="F59" s="91">
        <v>5500</v>
      </c>
      <c r="G59" s="91">
        <v>5500</v>
      </c>
    </row>
    <row r="60" spans="1:7" x14ac:dyDescent="0.25">
      <c r="A60" s="51" t="s">
        <v>161</v>
      </c>
      <c r="B60" s="44" t="s">
        <v>236</v>
      </c>
      <c r="C60" s="111">
        <v>0</v>
      </c>
      <c r="D60" s="114">
        <v>500</v>
      </c>
      <c r="E60" s="91">
        <v>500</v>
      </c>
      <c r="F60" s="91">
        <v>500</v>
      </c>
      <c r="G60" s="91">
        <v>500</v>
      </c>
    </row>
    <row r="61" spans="1:7" x14ac:dyDescent="0.25">
      <c r="A61" s="106">
        <v>323</v>
      </c>
      <c r="B61" s="107" t="s">
        <v>237</v>
      </c>
      <c r="C61" s="109">
        <f t="shared" ref="C61:D61" si="50">SUM(C62:C70)</f>
        <v>213446.63999999998</v>
      </c>
      <c r="D61" s="109">
        <f t="shared" si="50"/>
        <v>311332</v>
      </c>
      <c r="E61" s="109">
        <f>SUM(E62:E70)</f>
        <v>318193.43</v>
      </c>
      <c r="F61" s="109">
        <f t="shared" ref="F61:G61" si="51">SUM(F62:F70)</f>
        <v>266400</v>
      </c>
      <c r="G61" s="109">
        <f t="shared" si="51"/>
        <v>268400</v>
      </c>
    </row>
    <row r="62" spans="1:7" x14ac:dyDescent="0.25">
      <c r="A62" s="51" t="s">
        <v>162</v>
      </c>
      <c r="B62" s="44" t="s">
        <v>238</v>
      </c>
      <c r="C62" s="111">
        <v>3984.92</v>
      </c>
      <c r="D62" s="114">
        <v>3500</v>
      </c>
      <c r="E62" s="91">
        <v>3500</v>
      </c>
      <c r="F62" s="91">
        <v>3500</v>
      </c>
      <c r="G62" s="91">
        <v>3500</v>
      </c>
    </row>
    <row r="63" spans="1:7" x14ac:dyDescent="0.25">
      <c r="A63" s="51" t="s">
        <v>163</v>
      </c>
      <c r="B63" s="44" t="s">
        <v>239</v>
      </c>
      <c r="C63" s="111">
        <v>15605.27</v>
      </c>
      <c r="D63" s="114">
        <v>28000</v>
      </c>
      <c r="E63" s="91">
        <v>20000</v>
      </c>
      <c r="F63" s="91">
        <v>20000</v>
      </c>
      <c r="G63" s="91">
        <v>20000</v>
      </c>
    </row>
    <row r="64" spans="1:7" x14ac:dyDescent="0.25">
      <c r="A64" s="51" t="s">
        <v>164</v>
      </c>
      <c r="B64" s="44" t="s">
        <v>240</v>
      </c>
      <c r="C64" s="111">
        <v>27231.41</v>
      </c>
      <c r="D64" s="114">
        <v>50500</v>
      </c>
      <c r="E64" s="91">
        <v>59500</v>
      </c>
      <c r="F64" s="91">
        <v>44500</v>
      </c>
      <c r="G64" s="91">
        <v>44500</v>
      </c>
    </row>
    <row r="65" spans="1:7" x14ac:dyDescent="0.25">
      <c r="A65" s="51" t="s">
        <v>165</v>
      </c>
      <c r="B65" s="44" t="s">
        <v>241</v>
      </c>
      <c r="C65" s="111">
        <v>15373.35</v>
      </c>
      <c r="D65" s="114">
        <v>18000</v>
      </c>
      <c r="E65" s="91">
        <v>24000</v>
      </c>
      <c r="F65" s="91">
        <v>24000</v>
      </c>
      <c r="G65" s="91">
        <v>24000</v>
      </c>
    </row>
    <row r="66" spans="1:7" x14ac:dyDescent="0.25">
      <c r="A66" s="51" t="s">
        <v>166</v>
      </c>
      <c r="B66" s="44" t="s">
        <v>242</v>
      </c>
      <c r="C66" s="111">
        <v>19687.39</v>
      </c>
      <c r="D66" s="114">
        <v>15000</v>
      </c>
      <c r="E66" s="91">
        <v>20000</v>
      </c>
      <c r="F66" s="91">
        <v>20000</v>
      </c>
      <c r="G66" s="91">
        <v>20000</v>
      </c>
    </row>
    <row r="67" spans="1:7" x14ac:dyDescent="0.25">
      <c r="A67" s="51" t="s">
        <v>167</v>
      </c>
      <c r="B67" s="44" t="s">
        <v>243</v>
      </c>
      <c r="C67" s="111">
        <v>313.75</v>
      </c>
      <c r="D67" s="114">
        <v>6000</v>
      </c>
      <c r="E67" s="91">
        <v>7000</v>
      </c>
      <c r="F67" s="91">
        <v>7000</v>
      </c>
      <c r="G67" s="91">
        <v>7000</v>
      </c>
    </row>
    <row r="68" spans="1:7" x14ac:dyDescent="0.25">
      <c r="A68" s="51" t="s">
        <v>168</v>
      </c>
      <c r="B68" s="44" t="s">
        <v>244</v>
      </c>
      <c r="C68" s="111">
        <v>90701.84</v>
      </c>
      <c r="D68" s="114">
        <v>143199.85999999999</v>
      </c>
      <c r="E68" s="91">
        <v>140707.57</v>
      </c>
      <c r="F68" s="91">
        <v>106700</v>
      </c>
      <c r="G68" s="91">
        <v>108700</v>
      </c>
    </row>
    <row r="69" spans="1:7" x14ac:dyDescent="0.25">
      <c r="A69" s="51" t="s">
        <v>169</v>
      </c>
      <c r="B69" s="44" t="s">
        <v>245</v>
      </c>
      <c r="C69" s="111">
        <v>31259.81</v>
      </c>
      <c r="D69" s="114">
        <v>24180</v>
      </c>
      <c r="E69" s="91">
        <v>27500</v>
      </c>
      <c r="F69" s="91">
        <v>27500</v>
      </c>
      <c r="G69" s="91">
        <v>27500</v>
      </c>
    </row>
    <row r="70" spans="1:7" x14ac:dyDescent="0.25">
      <c r="A70" s="51" t="s">
        <v>170</v>
      </c>
      <c r="B70" s="44" t="s">
        <v>246</v>
      </c>
      <c r="C70" s="111">
        <v>9288.9</v>
      </c>
      <c r="D70" s="114">
        <v>22952.14</v>
      </c>
      <c r="E70" s="91">
        <v>15985.86</v>
      </c>
      <c r="F70" s="91">
        <v>13200</v>
      </c>
      <c r="G70" s="91">
        <v>13200</v>
      </c>
    </row>
    <row r="71" spans="1:7" x14ac:dyDescent="0.25">
      <c r="A71" s="106">
        <v>324</v>
      </c>
      <c r="B71" s="107" t="s">
        <v>247</v>
      </c>
      <c r="C71" s="109">
        <f t="shared" ref="C71:D71" si="52">C72</f>
        <v>10471.15</v>
      </c>
      <c r="D71" s="109">
        <f t="shared" si="52"/>
        <v>13300</v>
      </c>
      <c r="E71" s="109">
        <f>E72</f>
        <v>19800</v>
      </c>
      <c r="F71" s="109">
        <f t="shared" ref="F71:G71" si="53">F72</f>
        <v>20300</v>
      </c>
      <c r="G71" s="109">
        <f t="shared" si="53"/>
        <v>20300</v>
      </c>
    </row>
    <row r="72" spans="1:7" x14ac:dyDescent="0.25">
      <c r="A72" s="51" t="s">
        <v>171</v>
      </c>
      <c r="B72" s="44" t="s">
        <v>247</v>
      </c>
      <c r="C72" s="111">
        <v>10471.15</v>
      </c>
      <c r="D72" s="114">
        <v>13300</v>
      </c>
      <c r="E72" s="91">
        <v>19800</v>
      </c>
      <c r="F72" s="91">
        <v>20300</v>
      </c>
      <c r="G72" s="91">
        <v>20300</v>
      </c>
    </row>
    <row r="73" spans="1:7" x14ac:dyDescent="0.25">
      <c r="A73" s="106">
        <v>329</v>
      </c>
      <c r="B73" s="107" t="s">
        <v>248</v>
      </c>
      <c r="C73" s="109">
        <f t="shared" ref="C73:D73" si="54">SUM(C74:C79)</f>
        <v>15872.799999999997</v>
      </c>
      <c r="D73" s="109">
        <f t="shared" si="54"/>
        <v>23853.11</v>
      </c>
      <c r="E73" s="109">
        <f>SUM(E74:E79)</f>
        <v>33853.11</v>
      </c>
      <c r="F73" s="109">
        <f t="shared" ref="F73:G73" si="55">SUM(F74:F79)</f>
        <v>31400</v>
      </c>
      <c r="G73" s="109">
        <f t="shared" si="55"/>
        <v>31400</v>
      </c>
    </row>
    <row r="74" spans="1:7" x14ac:dyDescent="0.25">
      <c r="A74" s="51" t="s">
        <v>172</v>
      </c>
      <c r="B74" s="44" t="s">
        <v>249</v>
      </c>
      <c r="C74" s="111">
        <v>5967.98</v>
      </c>
      <c r="D74" s="114">
        <v>5000</v>
      </c>
      <c r="E74" s="91">
        <v>10000</v>
      </c>
      <c r="F74" s="91">
        <v>10000</v>
      </c>
      <c r="G74" s="91">
        <v>10000</v>
      </c>
    </row>
    <row r="75" spans="1:7" x14ac:dyDescent="0.25">
      <c r="A75" s="51" t="s">
        <v>173</v>
      </c>
      <c r="B75" s="44" t="s">
        <v>250</v>
      </c>
      <c r="C75" s="111">
        <v>2195.46</v>
      </c>
      <c r="D75" s="114">
        <v>2300</v>
      </c>
      <c r="E75" s="91">
        <v>2300</v>
      </c>
      <c r="F75" s="91">
        <v>2300</v>
      </c>
      <c r="G75" s="91">
        <v>2300</v>
      </c>
    </row>
    <row r="76" spans="1:7" x14ac:dyDescent="0.25">
      <c r="A76" s="51" t="s">
        <v>174</v>
      </c>
      <c r="B76" s="44" t="s">
        <v>251</v>
      </c>
      <c r="C76" s="111">
        <v>4409.43</v>
      </c>
      <c r="D76" s="114">
        <v>12653.11</v>
      </c>
      <c r="E76" s="91">
        <v>17653.11</v>
      </c>
      <c r="F76" s="91">
        <v>15200</v>
      </c>
      <c r="G76" s="91">
        <v>15200</v>
      </c>
    </row>
    <row r="77" spans="1:7" x14ac:dyDescent="0.25">
      <c r="A77" s="51" t="s">
        <v>175</v>
      </c>
      <c r="B77" s="44" t="s">
        <v>252</v>
      </c>
      <c r="C77" s="111">
        <v>479.96</v>
      </c>
      <c r="D77" s="114">
        <v>1500</v>
      </c>
      <c r="E77" s="91">
        <v>1500</v>
      </c>
      <c r="F77" s="91">
        <v>1500</v>
      </c>
      <c r="G77" s="91">
        <v>1500</v>
      </c>
    </row>
    <row r="78" spans="1:7" x14ac:dyDescent="0.25">
      <c r="A78" s="51" t="s">
        <v>176</v>
      </c>
      <c r="B78" s="44" t="s">
        <v>253</v>
      </c>
      <c r="C78" s="111">
        <v>2366.16</v>
      </c>
      <c r="D78" s="114">
        <v>2300</v>
      </c>
      <c r="E78" s="91">
        <v>2300</v>
      </c>
      <c r="F78" s="91">
        <v>2300</v>
      </c>
      <c r="G78" s="91">
        <v>2300</v>
      </c>
    </row>
    <row r="79" spans="1:7" x14ac:dyDescent="0.25">
      <c r="A79" s="51" t="s">
        <v>177</v>
      </c>
      <c r="B79" s="44" t="s">
        <v>248</v>
      </c>
      <c r="C79" s="111">
        <v>453.81</v>
      </c>
      <c r="D79" s="114">
        <v>100</v>
      </c>
      <c r="E79" s="91">
        <v>100</v>
      </c>
      <c r="F79" s="91">
        <v>100</v>
      </c>
      <c r="G79" s="91">
        <v>100</v>
      </c>
    </row>
    <row r="80" spans="1:7" x14ac:dyDescent="0.25">
      <c r="A80" s="104">
        <v>34</v>
      </c>
      <c r="B80" s="105" t="s">
        <v>254</v>
      </c>
      <c r="C80" s="108">
        <f t="shared" ref="C80:D80" si="56">C81</f>
        <v>1308.9699999999998</v>
      </c>
      <c r="D80" s="108">
        <f t="shared" si="56"/>
        <v>1200</v>
      </c>
      <c r="E80" s="108">
        <f>E81</f>
        <v>500</v>
      </c>
      <c r="F80" s="108">
        <f>F81</f>
        <v>500</v>
      </c>
      <c r="G80" s="108">
        <f>G81</f>
        <v>500</v>
      </c>
    </row>
    <row r="81" spans="1:7" x14ac:dyDescent="0.25">
      <c r="A81" s="106">
        <v>343</v>
      </c>
      <c r="B81" s="107" t="s">
        <v>255</v>
      </c>
      <c r="C81" s="109">
        <f t="shared" ref="C81:D81" si="57">C82+C83</f>
        <v>1308.9699999999998</v>
      </c>
      <c r="D81" s="109">
        <f t="shared" si="57"/>
        <v>1200</v>
      </c>
      <c r="E81" s="109">
        <f>E82+E83</f>
        <v>500</v>
      </c>
      <c r="F81" s="109">
        <f t="shared" ref="F81:G81" si="58">F82+F83</f>
        <v>500</v>
      </c>
      <c r="G81" s="109">
        <f t="shared" si="58"/>
        <v>500</v>
      </c>
    </row>
    <row r="82" spans="1:7" x14ac:dyDescent="0.25">
      <c r="A82" s="51" t="s">
        <v>178</v>
      </c>
      <c r="B82" s="44" t="s">
        <v>256</v>
      </c>
      <c r="C82" s="111">
        <v>1180.3499999999999</v>
      </c>
      <c r="D82" s="114">
        <v>1200</v>
      </c>
      <c r="E82" s="91">
        <v>500</v>
      </c>
      <c r="F82" s="91">
        <v>500</v>
      </c>
      <c r="G82" s="91">
        <v>500</v>
      </c>
    </row>
    <row r="83" spans="1:7" x14ac:dyDescent="0.25">
      <c r="A83" s="51">
        <v>3433</v>
      </c>
      <c r="B83" s="44" t="s">
        <v>257</v>
      </c>
      <c r="C83" s="111">
        <v>128.62</v>
      </c>
      <c r="D83" s="114">
        <v>0</v>
      </c>
      <c r="E83" s="91">
        <v>0</v>
      </c>
      <c r="F83" s="91">
        <v>0</v>
      </c>
      <c r="G83" s="91">
        <v>0</v>
      </c>
    </row>
    <row r="84" spans="1:7" x14ac:dyDescent="0.25">
      <c r="A84" s="104">
        <v>36</v>
      </c>
      <c r="B84" s="105" t="s">
        <v>258</v>
      </c>
      <c r="C84" s="108">
        <f t="shared" ref="C84:G85" si="59">C85</f>
        <v>9145</v>
      </c>
      <c r="D84" s="108">
        <f t="shared" si="59"/>
        <v>0</v>
      </c>
      <c r="E84" s="108">
        <f>E85</f>
        <v>0</v>
      </c>
      <c r="F84" s="108">
        <f>F85</f>
        <v>0</v>
      </c>
      <c r="G84" s="108">
        <f>G85</f>
        <v>0</v>
      </c>
    </row>
    <row r="85" spans="1:7" x14ac:dyDescent="0.25">
      <c r="A85" s="106">
        <v>368</v>
      </c>
      <c r="B85" s="107" t="s">
        <v>203</v>
      </c>
      <c r="C85" s="109">
        <f>C86</f>
        <v>9145</v>
      </c>
      <c r="D85" s="109">
        <f t="shared" si="59"/>
        <v>0</v>
      </c>
      <c r="E85" s="109">
        <f t="shared" si="59"/>
        <v>0</v>
      </c>
      <c r="F85" s="109">
        <f t="shared" si="59"/>
        <v>0</v>
      </c>
      <c r="G85" s="109">
        <f t="shared" si="59"/>
        <v>0</v>
      </c>
    </row>
    <row r="86" spans="1:7" x14ac:dyDescent="0.25">
      <c r="A86" s="51">
        <v>3681</v>
      </c>
      <c r="B86" s="44" t="s">
        <v>259</v>
      </c>
      <c r="C86" s="111">
        <v>9145</v>
      </c>
      <c r="D86" s="114">
        <v>0</v>
      </c>
      <c r="E86" s="91">
        <v>0</v>
      </c>
      <c r="F86" s="91">
        <v>0</v>
      </c>
      <c r="G86" s="91">
        <v>0</v>
      </c>
    </row>
    <row r="87" spans="1:7" x14ac:dyDescent="0.25">
      <c r="A87" s="104">
        <v>37</v>
      </c>
      <c r="B87" s="105" t="s">
        <v>260</v>
      </c>
      <c r="C87" s="108">
        <f t="shared" ref="C87" si="60">C88</f>
        <v>8541.73</v>
      </c>
      <c r="D87" s="108">
        <f t="shared" ref="D87:D88" si="61">D88</f>
        <v>0</v>
      </c>
      <c r="E87" s="108">
        <f t="shared" ref="E87:E88" si="62">E88</f>
        <v>0</v>
      </c>
      <c r="F87" s="108">
        <f t="shared" ref="F87:F88" si="63">F88</f>
        <v>0</v>
      </c>
      <c r="G87" s="108">
        <f t="shared" ref="G87:G88" si="64">G88</f>
        <v>0</v>
      </c>
    </row>
    <row r="88" spans="1:7" x14ac:dyDescent="0.25">
      <c r="A88" s="106">
        <v>372</v>
      </c>
      <c r="B88" s="107" t="s">
        <v>261</v>
      </c>
      <c r="C88" s="109">
        <f>C89</f>
        <v>8541.73</v>
      </c>
      <c r="D88" s="109">
        <f t="shared" si="61"/>
        <v>0</v>
      </c>
      <c r="E88" s="109">
        <f t="shared" si="62"/>
        <v>0</v>
      </c>
      <c r="F88" s="109">
        <f t="shared" si="63"/>
        <v>0</v>
      </c>
      <c r="G88" s="109">
        <f t="shared" si="64"/>
        <v>0</v>
      </c>
    </row>
    <row r="89" spans="1:7" x14ac:dyDescent="0.25">
      <c r="A89" s="51">
        <v>3721</v>
      </c>
      <c r="B89" s="44" t="s">
        <v>260</v>
      </c>
      <c r="C89" s="111">
        <v>8541.73</v>
      </c>
      <c r="D89" s="114">
        <v>0</v>
      </c>
      <c r="E89" s="91">
        <v>0</v>
      </c>
      <c r="F89" s="91">
        <v>0</v>
      </c>
      <c r="G89" s="91">
        <v>0</v>
      </c>
    </row>
    <row r="90" spans="1:7" x14ac:dyDescent="0.25">
      <c r="A90" s="103">
        <v>4</v>
      </c>
      <c r="B90" s="103" t="s">
        <v>38</v>
      </c>
      <c r="C90" s="120">
        <f t="shared" ref="C90:D90" si="65">C91+C94</f>
        <v>72737</v>
      </c>
      <c r="D90" s="120">
        <f t="shared" si="65"/>
        <v>9201154.4199999999</v>
      </c>
      <c r="E90" s="120">
        <f>E91+E94</f>
        <v>9338829.9199999999</v>
      </c>
      <c r="F90" s="120">
        <f t="shared" ref="F90:G90" si="66">F91+F94</f>
        <v>5000</v>
      </c>
      <c r="G90" s="120">
        <f t="shared" si="66"/>
        <v>5000</v>
      </c>
    </row>
    <row r="91" spans="1:7" x14ac:dyDescent="0.25">
      <c r="A91" s="104">
        <v>41</v>
      </c>
      <c r="B91" s="105" t="s">
        <v>39</v>
      </c>
      <c r="C91" s="108">
        <f t="shared" ref="C91:D92" si="67">C92</f>
        <v>1738.75</v>
      </c>
      <c r="D91" s="108">
        <f t="shared" si="67"/>
        <v>0</v>
      </c>
      <c r="E91" s="108">
        <f>E92</f>
        <v>5000</v>
      </c>
      <c r="F91" s="108">
        <f t="shared" ref="F91:G91" si="68">F92</f>
        <v>5000</v>
      </c>
      <c r="G91" s="108">
        <f t="shared" si="68"/>
        <v>5000</v>
      </c>
    </row>
    <row r="92" spans="1:7" x14ac:dyDescent="0.25">
      <c r="A92" s="106">
        <v>412</v>
      </c>
      <c r="B92" s="107" t="s">
        <v>262</v>
      </c>
      <c r="C92" s="109">
        <f t="shared" si="67"/>
        <v>1738.75</v>
      </c>
      <c r="D92" s="109">
        <f t="shared" si="67"/>
        <v>0</v>
      </c>
      <c r="E92" s="109">
        <f>E93</f>
        <v>5000</v>
      </c>
      <c r="F92" s="109">
        <f>F93</f>
        <v>5000</v>
      </c>
      <c r="G92" s="109">
        <f>G93</f>
        <v>5000</v>
      </c>
    </row>
    <row r="93" spans="1:7" x14ac:dyDescent="0.25">
      <c r="A93" s="51" t="s">
        <v>179</v>
      </c>
      <c r="B93" s="48" t="s">
        <v>263</v>
      </c>
      <c r="C93" s="91">
        <v>1738.75</v>
      </c>
      <c r="D93" s="110">
        <v>0</v>
      </c>
      <c r="E93" s="91">
        <v>5000</v>
      </c>
      <c r="F93" s="91">
        <v>5000</v>
      </c>
      <c r="G93" s="91">
        <v>5000</v>
      </c>
    </row>
    <row r="94" spans="1:7" x14ac:dyDescent="0.25">
      <c r="A94" s="104">
        <v>42</v>
      </c>
      <c r="B94" s="105" t="s">
        <v>264</v>
      </c>
      <c r="C94" s="108">
        <f t="shared" ref="C94:D94" si="69">C95+C97</f>
        <v>70998.25</v>
      </c>
      <c r="D94" s="108">
        <f t="shared" si="69"/>
        <v>9201154.4199999999</v>
      </c>
      <c r="E94" s="108">
        <f>E95+E97</f>
        <v>9333829.9199999999</v>
      </c>
      <c r="F94" s="108">
        <f t="shared" ref="F94:G94" si="70">F95+F97</f>
        <v>0</v>
      </c>
      <c r="G94" s="108">
        <f t="shared" si="70"/>
        <v>0</v>
      </c>
    </row>
    <row r="95" spans="1:7" x14ac:dyDescent="0.25">
      <c r="A95" s="106">
        <v>421</v>
      </c>
      <c r="B95" s="107" t="s">
        <v>265</v>
      </c>
      <c r="C95" s="109">
        <f t="shared" ref="C95:D95" si="71">C96</f>
        <v>62327.23</v>
      </c>
      <c r="D95" s="109">
        <f t="shared" si="71"/>
        <v>4967154.42</v>
      </c>
      <c r="E95" s="109">
        <f>E96</f>
        <v>5039029.92</v>
      </c>
      <c r="F95" s="109">
        <f>F96</f>
        <v>0</v>
      </c>
      <c r="G95" s="109">
        <f>G96</f>
        <v>0</v>
      </c>
    </row>
    <row r="96" spans="1:7" x14ac:dyDescent="0.25">
      <c r="A96" s="51" t="s">
        <v>180</v>
      </c>
      <c r="B96" s="48" t="s">
        <v>266</v>
      </c>
      <c r="C96" s="110">
        <v>62327.23</v>
      </c>
      <c r="D96" s="110">
        <v>4967154.42</v>
      </c>
      <c r="E96" s="91">
        <v>5039029.92</v>
      </c>
      <c r="F96" s="91">
        <v>0</v>
      </c>
      <c r="G96" s="91">
        <v>0</v>
      </c>
    </row>
    <row r="97" spans="1:8" x14ac:dyDescent="0.25">
      <c r="A97" s="106">
        <v>422</v>
      </c>
      <c r="B97" s="107" t="s">
        <v>267</v>
      </c>
      <c r="C97" s="109">
        <f t="shared" ref="C97:D97" si="72">SUM(C98:C102)</f>
        <v>8671.02</v>
      </c>
      <c r="D97" s="109">
        <f t="shared" si="72"/>
        <v>4234000</v>
      </c>
      <c r="E97" s="109">
        <f>SUM(E98:E102)</f>
        <v>4294800</v>
      </c>
      <c r="F97" s="109">
        <f>SUM(F98:F102)</f>
        <v>0</v>
      </c>
      <c r="G97" s="109">
        <f>SUM(G98:G102)</f>
        <v>0</v>
      </c>
    </row>
    <row r="98" spans="1:8" x14ac:dyDescent="0.25">
      <c r="A98" s="51" t="s">
        <v>181</v>
      </c>
      <c r="B98" s="48" t="s">
        <v>286</v>
      </c>
      <c r="C98" s="111">
        <v>7484.42</v>
      </c>
      <c r="D98" s="110">
        <v>55500</v>
      </c>
      <c r="E98" s="91">
        <v>60000</v>
      </c>
      <c r="F98" s="91">
        <v>0</v>
      </c>
      <c r="G98" s="91">
        <v>0</v>
      </c>
    </row>
    <row r="99" spans="1:8" x14ac:dyDescent="0.25">
      <c r="A99" s="51">
        <v>4222</v>
      </c>
      <c r="B99" s="48" t="s">
        <v>268</v>
      </c>
      <c r="C99" s="111">
        <v>1186.5999999999999</v>
      </c>
      <c r="D99" s="110">
        <v>0</v>
      </c>
      <c r="E99" s="91">
        <v>0</v>
      </c>
      <c r="F99" s="91">
        <v>0</v>
      </c>
      <c r="G99" s="91">
        <v>0</v>
      </c>
    </row>
    <row r="100" spans="1:8" x14ac:dyDescent="0.25">
      <c r="A100" s="51" t="s">
        <v>182</v>
      </c>
      <c r="B100" s="48" t="s">
        <v>287</v>
      </c>
      <c r="C100" s="110">
        <v>0</v>
      </c>
      <c r="D100" s="110">
        <v>4174000</v>
      </c>
      <c r="E100" s="91">
        <v>4224000</v>
      </c>
      <c r="F100" s="91">
        <v>0</v>
      </c>
      <c r="G100" s="91">
        <v>0</v>
      </c>
    </row>
    <row r="101" spans="1:8" x14ac:dyDescent="0.25">
      <c r="A101" s="51" t="s">
        <v>183</v>
      </c>
      <c r="B101" s="48" t="s">
        <v>288</v>
      </c>
      <c r="C101" s="110">
        <v>0</v>
      </c>
      <c r="D101" s="110">
        <v>4500</v>
      </c>
      <c r="E101" s="91">
        <v>10800</v>
      </c>
      <c r="F101" s="91">
        <v>0</v>
      </c>
      <c r="G101" s="91">
        <v>0</v>
      </c>
    </row>
    <row r="102" spans="1:8" x14ac:dyDescent="0.25">
      <c r="A102" s="51" t="s">
        <v>184</v>
      </c>
      <c r="B102" s="48" t="s">
        <v>289</v>
      </c>
      <c r="C102" s="110">
        <v>0</v>
      </c>
      <c r="D102" s="110">
        <v>0</v>
      </c>
      <c r="E102" s="91">
        <v>0</v>
      </c>
      <c r="F102" s="91">
        <v>0</v>
      </c>
      <c r="G102" s="91">
        <v>0</v>
      </c>
    </row>
    <row r="105" spans="1:8" ht="15.6" customHeight="1" x14ac:dyDescent="0.25">
      <c r="A105" s="152" t="s">
        <v>40</v>
      </c>
      <c r="B105" s="152"/>
      <c r="C105" s="152"/>
      <c r="D105" s="152"/>
      <c r="E105" s="152"/>
      <c r="F105" s="152"/>
      <c r="G105" s="152"/>
    </row>
    <row r="106" spans="1:8" ht="18.75" x14ac:dyDescent="0.25">
      <c r="A106" s="31"/>
      <c r="B106" s="31"/>
      <c r="C106" s="112"/>
      <c r="D106" s="112"/>
      <c r="E106" s="81"/>
      <c r="F106" s="81"/>
      <c r="G106" s="81"/>
      <c r="H106" s="31"/>
    </row>
    <row r="107" spans="1:8" ht="25.5" x14ac:dyDescent="0.25">
      <c r="A107" s="36" t="s">
        <v>41</v>
      </c>
      <c r="B107" s="37" t="s">
        <v>22</v>
      </c>
      <c r="C107" s="121" t="s">
        <v>73</v>
      </c>
      <c r="D107" s="121" t="s">
        <v>74</v>
      </c>
      <c r="E107" s="84" t="s">
        <v>75</v>
      </c>
      <c r="F107" s="84" t="s">
        <v>76</v>
      </c>
      <c r="G107" s="84" t="s">
        <v>77</v>
      </c>
    </row>
    <row r="108" spans="1:8" s="40" customFormat="1" ht="11.25" x14ac:dyDescent="0.2">
      <c r="A108" s="39">
        <v>1</v>
      </c>
      <c r="B108" s="39">
        <v>2</v>
      </c>
      <c r="C108" s="122">
        <v>3</v>
      </c>
      <c r="D108" s="122">
        <v>4</v>
      </c>
      <c r="E108" s="85">
        <v>5</v>
      </c>
      <c r="F108" s="85">
        <v>6</v>
      </c>
      <c r="G108" s="85">
        <v>7</v>
      </c>
    </row>
    <row r="109" spans="1:8" x14ac:dyDescent="0.25">
      <c r="A109" s="41"/>
      <c r="B109" s="41" t="s">
        <v>29</v>
      </c>
      <c r="C109" s="116">
        <f>C110+C113+C116+C119+C125</f>
        <v>1451328.32</v>
      </c>
      <c r="D109" s="116">
        <f t="shared" ref="D109:G109" si="73">D110+D113+D116+D119+D125</f>
        <v>11019646.879999999</v>
      </c>
      <c r="E109" s="116">
        <f t="shared" si="73"/>
        <v>11026638.149999999</v>
      </c>
      <c r="F109" s="116">
        <f t="shared" si="73"/>
        <v>1547604.14</v>
      </c>
      <c r="G109" s="116">
        <f t="shared" si="73"/>
        <v>1534742.57</v>
      </c>
    </row>
    <row r="110" spans="1:8" x14ac:dyDescent="0.25">
      <c r="A110" s="41">
        <v>1</v>
      </c>
      <c r="B110" s="41" t="s">
        <v>42</v>
      </c>
      <c r="C110" s="116">
        <f t="shared" ref="C110:G110" si="74">C111+C112</f>
        <v>1233513.74</v>
      </c>
      <c r="D110" s="116">
        <f t="shared" si="74"/>
        <v>2408757.9400000004</v>
      </c>
      <c r="E110" s="116">
        <f t="shared" si="74"/>
        <v>2107966.2999999998</v>
      </c>
      <c r="F110" s="116">
        <f t="shared" si="74"/>
        <v>1321400</v>
      </c>
      <c r="G110" s="116">
        <f t="shared" si="74"/>
        <v>1321400</v>
      </c>
    </row>
    <row r="111" spans="1:8" x14ac:dyDescent="0.25">
      <c r="A111" s="51">
        <v>11</v>
      </c>
      <c r="B111" s="43" t="s">
        <v>42</v>
      </c>
      <c r="C111" s="110">
        <v>1233513.74</v>
      </c>
      <c r="D111" s="110">
        <v>2137546.16</v>
      </c>
      <c r="E111" s="91">
        <v>2107966.2999999998</v>
      </c>
      <c r="F111" s="91">
        <v>1321400</v>
      </c>
      <c r="G111" s="91">
        <v>1321400</v>
      </c>
    </row>
    <row r="112" spans="1:8" x14ac:dyDescent="0.25">
      <c r="A112" s="52">
        <v>15</v>
      </c>
      <c r="B112" s="43" t="s">
        <v>271</v>
      </c>
      <c r="C112" s="110">
        <v>0</v>
      </c>
      <c r="D112" s="110">
        <v>271211.78000000003</v>
      </c>
      <c r="E112" s="91">
        <v>0</v>
      </c>
      <c r="F112" s="91">
        <v>0</v>
      </c>
      <c r="G112" s="91">
        <v>0</v>
      </c>
    </row>
    <row r="113" spans="1:7" x14ac:dyDescent="0.25">
      <c r="A113" s="41">
        <v>3</v>
      </c>
      <c r="B113" s="41" t="s">
        <v>56</v>
      </c>
      <c r="C113" s="116">
        <f>C114+C115</f>
        <v>127053.59</v>
      </c>
      <c r="D113" s="116">
        <f>D114+D115</f>
        <v>72000</v>
      </c>
      <c r="E113" s="116">
        <f>E114+E115</f>
        <v>72000</v>
      </c>
      <c r="F113" s="116">
        <f>F114+F115</f>
        <v>72000</v>
      </c>
      <c r="G113" s="116">
        <f>G114+G115</f>
        <v>72000</v>
      </c>
    </row>
    <row r="114" spans="1:7" x14ac:dyDescent="0.25">
      <c r="A114" s="52">
        <v>31</v>
      </c>
      <c r="B114" s="45" t="s">
        <v>43</v>
      </c>
      <c r="C114" s="115">
        <v>127053.59</v>
      </c>
      <c r="D114" s="91">
        <v>0</v>
      </c>
      <c r="E114" s="91">
        <v>72000</v>
      </c>
      <c r="F114" s="91">
        <v>72000</v>
      </c>
      <c r="G114" s="91">
        <v>72000</v>
      </c>
    </row>
    <row r="115" spans="1:7" x14ac:dyDescent="0.25">
      <c r="A115" s="52">
        <v>32</v>
      </c>
      <c r="B115" s="45" t="s">
        <v>281</v>
      </c>
      <c r="C115" s="91">
        <v>0</v>
      </c>
      <c r="D115" s="115">
        <v>72000</v>
      </c>
      <c r="E115" s="91">
        <v>0</v>
      </c>
      <c r="F115" s="91">
        <v>0</v>
      </c>
      <c r="G115" s="91">
        <v>0</v>
      </c>
    </row>
    <row r="116" spans="1:7" x14ac:dyDescent="0.25">
      <c r="A116" s="41">
        <v>4</v>
      </c>
      <c r="B116" s="41" t="s">
        <v>57</v>
      </c>
      <c r="C116" s="116">
        <f>C117+C118</f>
        <v>0</v>
      </c>
      <c r="D116" s="116">
        <f>D117+D118</f>
        <v>80000</v>
      </c>
      <c r="E116" s="116">
        <f>E117+E118</f>
        <v>80000</v>
      </c>
      <c r="F116" s="116">
        <f>F117+F118</f>
        <v>80000</v>
      </c>
      <c r="G116" s="116">
        <f>G117+G118</f>
        <v>80000</v>
      </c>
    </row>
    <row r="117" spans="1:7" x14ac:dyDescent="0.25">
      <c r="A117" s="52">
        <v>43</v>
      </c>
      <c r="B117" s="45" t="s">
        <v>55</v>
      </c>
      <c r="C117" s="91">
        <v>0</v>
      </c>
      <c r="D117" s="91">
        <v>0</v>
      </c>
      <c r="E117" s="91">
        <v>80000</v>
      </c>
      <c r="F117" s="91">
        <v>80000</v>
      </c>
      <c r="G117" s="91">
        <v>80000</v>
      </c>
    </row>
    <row r="118" spans="1:7" x14ac:dyDescent="0.25">
      <c r="A118" s="52">
        <v>47</v>
      </c>
      <c r="B118" s="45" t="s">
        <v>272</v>
      </c>
      <c r="C118" s="91">
        <v>0</v>
      </c>
      <c r="D118" s="115">
        <v>80000</v>
      </c>
      <c r="E118" s="91">
        <v>0</v>
      </c>
      <c r="F118" s="91">
        <v>0</v>
      </c>
      <c r="G118" s="91">
        <v>0</v>
      </c>
    </row>
    <row r="119" spans="1:7" x14ac:dyDescent="0.25">
      <c r="A119" s="41">
        <v>5</v>
      </c>
      <c r="B119" s="41" t="s">
        <v>276</v>
      </c>
      <c r="C119" s="116">
        <f>C120+C121+C122+C123+C124</f>
        <v>82760.990000000005</v>
      </c>
      <c r="D119" s="116">
        <f t="shared" ref="D119:G119" si="75">D120+D121+D122+D123+D124</f>
        <v>8442688.9399999995</v>
      </c>
      <c r="E119" s="116">
        <f t="shared" si="75"/>
        <v>8740871.8499999996</v>
      </c>
      <c r="F119" s="116">
        <f t="shared" si="75"/>
        <v>74204.14</v>
      </c>
      <c r="G119" s="116">
        <f t="shared" si="75"/>
        <v>61342.57</v>
      </c>
    </row>
    <row r="120" spans="1:7" x14ac:dyDescent="0.25">
      <c r="A120" s="52">
        <v>50</v>
      </c>
      <c r="B120" s="45" t="s">
        <v>275</v>
      </c>
      <c r="C120" s="91">
        <v>0</v>
      </c>
      <c r="D120" s="91">
        <v>0</v>
      </c>
      <c r="E120" s="91">
        <v>12000</v>
      </c>
      <c r="F120" s="91">
        <v>13000</v>
      </c>
      <c r="G120" s="91">
        <v>13000</v>
      </c>
    </row>
    <row r="121" spans="1:7" x14ac:dyDescent="0.25">
      <c r="A121" s="52">
        <v>51</v>
      </c>
      <c r="B121" s="45" t="s">
        <v>203</v>
      </c>
      <c r="C121" s="115">
        <v>82760.990000000005</v>
      </c>
      <c r="D121" s="115">
        <v>8432688.9399999995</v>
      </c>
      <c r="E121" s="91">
        <v>0</v>
      </c>
      <c r="F121" s="91">
        <v>0</v>
      </c>
      <c r="G121" s="91">
        <v>0</v>
      </c>
    </row>
    <row r="122" spans="1:7" x14ac:dyDescent="0.25">
      <c r="A122" s="52">
        <v>53</v>
      </c>
      <c r="B122" s="45" t="s">
        <v>278</v>
      </c>
      <c r="C122" s="91">
        <v>0</v>
      </c>
      <c r="D122" s="115">
        <v>10000</v>
      </c>
      <c r="E122" s="91">
        <v>0</v>
      </c>
      <c r="F122" s="91">
        <v>0</v>
      </c>
      <c r="G122" s="91">
        <v>0</v>
      </c>
    </row>
    <row r="123" spans="1:7" x14ac:dyDescent="0.25">
      <c r="A123" s="52">
        <v>56</v>
      </c>
      <c r="B123" s="45" t="s">
        <v>279</v>
      </c>
      <c r="C123" s="91">
        <v>0</v>
      </c>
      <c r="D123" s="91">
        <v>0</v>
      </c>
      <c r="E123" s="91">
        <v>75964.070000000007</v>
      </c>
      <c r="F123" s="91">
        <v>0</v>
      </c>
      <c r="G123" s="91">
        <v>0</v>
      </c>
    </row>
    <row r="124" spans="1:7" x14ac:dyDescent="0.25">
      <c r="A124" s="52">
        <v>57</v>
      </c>
      <c r="B124" s="45" t="s">
        <v>280</v>
      </c>
      <c r="C124" s="91">
        <v>0</v>
      </c>
      <c r="D124" s="91">
        <v>0</v>
      </c>
      <c r="E124" s="91">
        <v>8652907.7799999993</v>
      </c>
      <c r="F124" s="91">
        <v>61204.14</v>
      </c>
      <c r="G124" s="91">
        <v>48342.57</v>
      </c>
    </row>
    <row r="125" spans="1:7" x14ac:dyDescent="0.25">
      <c r="A125" s="41">
        <v>6</v>
      </c>
      <c r="B125" s="41" t="s">
        <v>274</v>
      </c>
      <c r="C125" s="116">
        <f>C126+C127</f>
        <v>8000</v>
      </c>
      <c r="D125" s="116">
        <f t="shared" ref="D125:G125" si="76">D126+D127</f>
        <v>16200</v>
      </c>
      <c r="E125" s="116">
        <f t="shared" si="76"/>
        <v>25800</v>
      </c>
      <c r="F125" s="116">
        <f t="shared" si="76"/>
        <v>0</v>
      </c>
      <c r="G125" s="116">
        <f t="shared" si="76"/>
        <v>0</v>
      </c>
    </row>
    <row r="126" spans="1:7" x14ac:dyDescent="0.25">
      <c r="A126" s="52">
        <v>61</v>
      </c>
      <c r="B126" s="45" t="s">
        <v>277</v>
      </c>
      <c r="C126" s="115">
        <v>8000</v>
      </c>
      <c r="D126" s="91">
        <v>0</v>
      </c>
      <c r="E126" s="91">
        <v>25800</v>
      </c>
      <c r="F126" s="91">
        <v>0</v>
      </c>
      <c r="G126" s="91">
        <v>0</v>
      </c>
    </row>
    <row r="127" spans="1:7" x14ac:dyDescent="0.25">
      <c r="A127" s="52">
        <v>62</v>
      </c>
      <c r="B127" s="45" t="s">
        <v>273</v>
      </c>
      <c r="C127" s="91">
        <v>0</v>
      </c>
      <c r="D127" s="115">
        <v>16200</v>
      </c>
      <c r="E127" s="91">
        <v>0</v>
      </c>
      <c r="F127" s="91">
        <v>0</v>
      </c>
      <c r="G127" s="91">
        <v>0</v>
      </c>
    </row>
    <row r="129" spans="1:7" ht="25.5" x14ac:dyDescent="0.25">
      <c r="A129" s="36" t="s">
        <v>41</v>
      </c>
      <c r="B129" s="37" t="s">
        <v>22</v>
      </c>
      <c r="C129" s="121" t="s">
        <v>73</v>
      </c>
      <c r="D129" s="121" t="s">
        <v>74</v>
      </c>
      <c r="E129" s="84" t="s">
        <v>75</v>
      </c>
      <c r="F129" s="84" t="s">
        <v>76</v>
      </c>
      <c r="G129" s="84" t="s">
        <v>77</v>
      </c>
    </row>
    <row r="130" spans="1:7" s="40" customFormat="1" ht="11.25" x14ac:dyDescent="0.2">
      <c r="A130" s="39">
        <v>1</v>
      </c>
      <c r="B130" s="39">
        <v>2</v>
      </c>
      <c r="C130" s="122">
        <v>3</v>
      </c>
      <c r="D130" s="122">
        <v>4</v>
      </c>
      <c r="E130" s="85">
        <v>5</v>
      </c>
      <c r="F130" s="85">
        <v>6</v>
      </c>
      <c r="G130" s="85">
        <v>7</v>
      </c>
    </row>
    <row r="131" spans="1:7" x14ac:dyDescent="0.25">
      <c r="A131" s="41"/>
      <c r="B131" s="41" t="s">
        <v>34</v>
      </c>
      <c r="C131" s="116">
        <f>C132+C135+C138+C141+C147</f>
        <v>1389265.32</v>
      </c>
      <c r="D131" s="116">
        <f t="shared" ref="D131:G131" si="77">D132+D135+D138+D141+D147</f>
        <v>11019646.879999999</v>
      </c>
      <c r="E131" s="116">
        <f t="shared" si="77"/>
        <v>11026638.149999999</v>
      </c>
      <c r="F131" s="116">
        <f t="shared" si="77"/>
        <v>1547604.14</v>
      </c>
      <c r="G131" s="116">
        <f t="shared" si="77"/>
        <v>1534742.57</v>
      </c>
    </row>
    <row r="132" spans="1:7" x14ac:dyDescent="0.25">
      <c r="A132" s="41">
        <v>1</v>
      </c>
      <c r="B132" s="41" t="s">
        <v>42</v>
      </c>
      <c r="C132" s="116">
        <f>C133+C134</f>
        <v>1223317.56</v>
      </c>
      <c r="D132" s="116">
        <f>D133+D134</f>
        <v>2408757.9400000004</v>
      </c>
      <c r="E132" s="116">
        <f>E133+E134</f>
        <v>2107966.2999999998</v>
      </c>
      <c r="F132" s="116">
        <f>F133+F134</f>
        <v>1321400</v>
      </c>
      <c r="G132" s="116">
        <f>G133+G134</f>
        <v>1321400</v>
      </c>
    </row>
    <row r="133" spans="1:7" x14ac:dyDescent="0.25">
      <c r="A133" s="51">
        <v>11</v>
      </c>
      <c r="B133" s="43" t="s">
        <v>42</v>
      </c>
      <c r="C133" s="110">
        <v>1223317.56</v>
      </c>
      <c r="D133" s="91">
        <v>2137546.16</v>
      </c>
      <c r="E133" s="91">
        <v>2107966.2999999998</v>
      </c>
      <c r="F133" s="91">
        <v>1321400</v>
      </c>
      <c r="G133" s="91">
        <v>1321400</v>
      </c>
    </row>
    <row r="134" spans="1:7" x14ac:dyDescent="0.25">
      <c r="A134" s="52">
        <v>15</v>
      </c>
      <c r="B134" s="124" t="s">
        <v>271</v>
      </c>
      <c r="C134" s="110">
        <v>0</v>
      </c>
      <c r="D134" s="110">
        <v>271211.78000000003</v>
      </c>
      <c r="E134" s="110">
        <v>0</v>
      </c>
      <c r="F134" s="110">
        <v>0</v>
      </c>
      <c r="G134" s="110">
        <v>0</v>
      </c>
    </row>
    <row r="135" spans="1:7" x14ac:dyDescent="0.25">
      <c r="A135" s="41">
        <v>3</v>
      </c>
      <c r="B135" s="41" t="s">
        <v>43</v>
      </c>
      <c r="C135" s="116">
        <f>C136+C137</f>
        <v>126205.82</v>
      </c>
      <c r="D135" s="116">
        <f>D136+D137</f>
        <v>72000</v>
      </c>
      <c r="E135" s="116">
        <f>E136+E137</f>
        <v>72000</v>
      </c>
      <c r="F135" s="116">
        <f>F136+F137</f>
        <v>72000</v>
      </c>
      <c r="G135" s="116">
        <f>G136+G137</f>
        <v>72000</v>
      </c>
    </row>
    <row r="136" spans="1:7" x14ac:dyDescent="0.25">
      <c r="A136" s="52">
        <v>31</v>
      </c>
      <c r="B136" s="45" t="s">
        <v>43</v>
      </c>
      <c r="C136" s="110">
        <v>126205.82</v>
      </c>
      <c r="D136" s="110">
        <v>0</v>
      </c>
      <c r="E136" s="91">
        <v>72000</v>
      </c>
      <c r="F136" s="91">
        <v>72000</v>
      </c>
      <c r="G136" s="91">
        <v>72000</v>
      </c>
    </row>
    <row r="137" spans="1:7" x14ac:dyDescent="0.25">
      <c r="A137" s="52">
        <v>32</v>
      </c>
      <c r="B137" s="45" t="s">
        <v>281</v>
      </c>
      <c r="C137" s="110">
        <v>0</v>
      </c>
      <c r="D137" s="115">
        <v>72000</v>
      </c>
      <c r="E137" s="110">
        <v>0</v>
      </c>
      <c r="F137" s="110">
        <v>0</v>
      </c>
      <c r="G137" s="110">
        <v>0</v>
      </c>
    </row>
    <row r="138" spans="1:7" x14ac:dyDescent="0.25">
      <c r="A138" s="41">
        <v>4</v>
      </c>
      <c r="B138" s="41" t="s">
        <v>57</v>
      </c>
      <c r="C138" s="116">
        <f>C139+C140</f>
        <v>0</v>
      </c>
      <c r="D138" s="116">
        <f>D139+D140</f>
        <v>80000</v>
      </c>
      <c r="E138" s="116">
        <f>E139+E140</f>
        <v>80000</v>
      </c>
      <c r="F138" s="116">
        <f>F139+F140</f>
        <v>80000</v>
      </c>
      <c r="G138" s="116">
        <f>G139+G140</f>
        <v>80000</v>
      </c>
    </row>
    <row r="139" spans="1:7" x14ac:dyDescent="0.25">
      <c r="A139" s="52">
        <v>43</v>
      </c>
      <c r="B139" s="45" t="s">
        <v>55</v>
      </c>
      <c r="C139" s="110">
        <v>0</v>
      </c>
      <c r="D139" s="110">
        <v>0</v>
      </c>
      <c r="E139" s="91">
        <v>80000</v>
      </c>
      <c r="F139" s="91">
        <v>80000</v>
      </c>
      <c r="G139" s="91">
        <v>80000</v>
      </c>
    </row>
    <row r="140" spans="1:7" x14ac:dyDescent="0.25">
      <c r="A140" s="52">
        <v>47</v>
      </c>
      <c r="B140" s="45" t="s">
        <v>272</v>
      </c>
      <c r="C140" s="110">
        <v>0</v>
      </c>
      <c r="D140" s="115">
        <v>80000</v>
      </c>
      <c r="E140" s="110">
        <v>0</v>
      </c>
      <c r="F140" s="110">
        <v>0</v>
      </c>
      <c r="G140" s="110">
        <v>0</v>
      </c>
    </row>
    <row r="141" spans="1:7" x14ac:dyDescent="0.25">
      <c r="A141" s="41">
        <v>5</v>
      </c>
      <c r="B141" s="41" t="s">
        <v>276</v>
      </c>
      <c r="C141" s="116">
        <f>C143+C144+C145+C146+C142</f>
        <v>29871.739999999998</v>
      </c>
      <c r="D141" s="116">
        <f t="shared" ref="D141:G141" si="78">D143+D144+D145+D146+D142</f>
        <v>8442688.9399999995</v>
      </c>
      <c r="E141" s="116">
        <f t="shared" si="78"/>
        <v>8740871.8499999996</v>
      </c>
      <c r="F141" s="116">
        <f t="shared" si="78"/>
        <v>74204.14</v>
      </c>
      <c r="G141" s="116">
        <f t="shared" si="78"/>
        <v>61342.57</v>
      </c>
    </row>
    <row r="142" spans="1:7" x14ac:dyDescent="0.25">
      <c r="A142" s="52">
        <v>50</v>
      </c>
      <c r="B142" s="45" t="s">
        <v>275</v>
      </c>
      <c r="C142" s="115">
        <v>0</v>
      </c>
      <c r="D142" s="115">
        <v>0</v>
      </c>
      <c r="E142" s="110">
        <v>12000</v>
      </c>
      <c r="F142" s="110">
        <v>13000</v>
      </c>
      <c r="G142" s="110">
        <v>13000</v>
      </c>
    </row>
    <row r="143" spans="1:7" x14ac:dyDescent="0.25">
      <c r="A143" s="52">
        <v>51</v>
      </c>
      <c r="B143" s="45" t="s">
        <v>203</v>
      </c>
      <c r="C143" s="115">
        <v>29871.739999999998</v>
      </c>
      <c r="D143" s="115">
        <v>8432688.9399999995</v>
      </c>
      <c r="E143" s="110">
        <v>0</v>
      </c>
      <c r="F143" s="110">
        <v>0</v>
      </c>
      <c r="G143" s="110">
        <v>0</v>
      </c>
    </row>
    <row r="144" spans="1:7" x14ac:dyDescent="0.25">
      <c r="A144" s="52">
        <v>53</v>
      </c>
      <c r="B144" s="45" t="s">
        <v>278</v>
      </c>
      <c r="C144" s="110">
        <v>0</v>
      </c>
      <c r="D144" s="115">
        <v>10000</v>
      </c>
      <c r="E144" s="110">
        <v>0</v>
      </c>
      <c r="F144" s="110">
        <v>0</v>
      </c>
      <c r="G144" s="110">
        <v>0</v>
      </c>
    </row>
    <row r="145" spans="1:7" x14ac:dyDescent="0.25">
      <c r="A145" s="52">
        <v>56</v>
      </c>
      <c r="B145" s="45" t="s">
        <v>279</v>
      </c>
      <c r="C145" s="110">
        <v>0</v>
      </c>
      <c r="D145" s="110">
        <v>0</v>
      </c>
      <c r="E145" s="91">
        <v>75964.070000000007</v>
      </c>
      <c r="F145" s="110">
        <v>0</v>
      </c>
      <c r="G145" s="110">
        <v>0</v>
      </c>
    </row>
    <row r="146" spans="1:7" x14ac:dyDescent="0.25">
      <c r="A146" s="52">
        <v>57</v>
      </c>
      <c r="B146" s="45" t="s">
        <v>280</v>
      </c>
      <c r="C146" s="110">
        <v>0</v>
      </c>
      <c r="D146" s="110">
        <v>0</v>
      </c>
      <c r="E146" s="91">
        <v>8652907.7799999993</v>
      </c>
      <c r="F146" s="91">
        <v>61204.14</v>
      </c>
      <c r="G146" s="91">
        <v>48342.57</v>
      </c>
    </row>
    <row r="147" spans="1:7" x14ac:dyDescent="0.25">
      <c r="A147" s="41">
        <v>6</v>
      </c>
      <c r="B147" s="41" t="s">
        <v>274</v>
      </c>
      <c r="C147" s="116">
        <f>C148+C149</f>
        <v>9870.2000000000007</v>
      </c>
      <c r="D147" s="116">
        <f t="shared" ref="D147:G147" si="79">D148+D149</f>
        <v>16200</v>
      </c>
      <c r="E147" s="116">
        <f t="shared" si="79"/>
        <v>25800</v>
      </c>
      <c r="F147" s="116">
        <f t="shared" si="79"/>
        <v>0</v>
      </c>
      <c r="G147" s="116">
        <f t="shared" si="79"/>
        <v>0</v>
      </c>
    </row>
    <row r="148" spans="1:7" x14ac:dyDescent="0.25">
      <c r="A148" s="52">
        <v>61</v>
      </c>
      <c r="B148" s="45" t="s">
        <v>277</v>
      </c>
      <c r="C148" s="115">
        <v>9870.2000000000007</v>
      </c>
      <c r="D148" s="110">
        <v>0</v>
      </c>
      <c r="E148" s="91">
        <v>25800</v>
      </c>
      <c r="F148" s="91">
        <v>0</v>
      </c>
      <c r="G148" s="91">
        <v>0</v>
      </c>
    </row>
    <row r="149" spans="1:7" x14ac:dyDescent="0.25">
      <c r="A149" s="52">
        <v>62</v>
      </c>
      <c r="B149" s="45" t="s">
        <v>273</v>
      </c>
      <c r="C149" s="110">
        <v>0</v>
      </c>
      <c r="D149" s="115">
        <v>16200</v>
      </c>
      <c r="E149" s="110">
        <v>0</v>
      </c>
      <c r="F149" s="110">
        <v>0</v>
      </c>
      <c r="G149" s="110">
        <v>0</v>
      </c>
    </row>
    <row r="152" spans="1:7" ht="15.75" x14ac:dyDescent="0.25">
      <c r="B152" s="152" t="s">
        <v>44</v>
      </c>
      <c r="C152" s="152"/>
      <c r="D152" s="152"/>
      <c r="E152" s="152"/>
      <c r="F152" s="152"/>
      <c r="G152" s="152"/>
    </row>
    <row r="153" spans="1:7" ht="18.75" x14ac:dyDescent="0.25">
      <c r="B153" s="31"/>
      <c r="C153" s="112"/>
      <c r="D153" s="112"/>
      <c r="E153" s="81"/>
      <c r="F153" s="81"/>
      <c r="G153" s="81"/>
    </row>
    <row r="154" spans="1:7" ht="25.5" x14ac:dyDescent="0.25">
      <c r="A154" s="36" t="s">
        <v>41</v>
      </c>
      <c r="B154" s="37" t="s">
        <v>22</v>
      </c>
      <c r="C154" s="121" t="s">
        <v>73</v>
      </c>
      <c r="D154" s="121" t="s">
        <v>74</v>
      </c>
      <c r="E154" s="84" t="s">
        <v>75</v>
      </c>
      <c r="F154" s="84" t="s">
        <v>76</v>
      </c>
      <c r="G154" s="84" t="s">
        <v>77</v>
      </c>
    </row>
    <row r="155" spans="1:7" x14ac:dyDescent="0.25">
      <c r="A155" s="39">
        <v>1</v>
      </c>
      <c r="B155" s="39">
        <v>2</v>
      </c>
      <c r="C155" s="122">
        <v>3</v>
      </c>
      <c r="D155" s="122">
        <v>4</v>
      </c>
      <c r="E155" s="85">
        <v>5</v>
      </c>
      <c r="F155" s="85">
        <v>6</v>
      </c>
      <c r="G155" s="85">
        <v>7</v>
      </c>
    </row>
    <row r="156" spans="1:7" x14ac:dyDescent="0.25">
      <c r="A156" s="54"/>
      <c r="B156" s="41" t="s">
        <v>34</v>
      </c>
      <c r="C156" s="91">
        <f t="shared" ref="C156:D156" si="80">C157</f>
        <v>1389265.32</v>
      </c>
      <c r="D156" s="91">
        <f t="shared" si="80"/>
        <v>11019646.879999999</v>
      </c>
      <c r="E156" s="91">
        <f>E157</f>
        <v>11026638.15</v>
      </c>
      <c r="F156" s="91">
        <f t="shared" ref="F156:G156" si="81">F157</f>
        <v>1547604.1400000001</v>
      </c>
      <c r="G156" s="91">
        <f t="shared" si="81"/>
        <v>1534742.57</v>
      </c>
    </row>
    <row r="157" spans="1:7" x14ac:dyDescent="0.25">
      <c r="A157" s="54" t="s">
        <v>197</v>
      </c>
      <c r="B157" s="41" t="s">
        <v>200</v>
      </c>
      <c r="C157" s="91">
        <f t="shared" ref="C157:D157" si="82">C158</f>
        <v>1389265.32</v>
      </c>
      <c r="D157" s="91">
        <f t="shared" si="82"/>
        <v>11019646.879999999</v>
      </c>
      <c r="E157" s="91">
        <f>E158</f>
        <v>11026638.15</v>
      </c>
      <c r="F157" s="91">
        <f t="shared" ref="F157:G157" si="83">F158</f>
        <v>1547604.1400000001</v>
      </c>
      <c r="G157" s="91">
        <f t="shared" si="83"/>
        <v>1534742.57</v>
      </c>
    </row>
    <row r="158" spans="1:7" x14ac:dyDescent="0.25">
      <c r="A158" s="55" t="s">
        <v>198</v>
      </c>
      <c r="B158" s="43" t="s">
        <v>199</v>
      </c>
      <c r="C158" s="91">
        <v>1389265.32</v>
      </c>
      <c r="D158" s="91">
        <v>11019646.879999999</v>
      </c>
      <c r="E158" s="91">
        <v>11026638.15</v>
      </c>
      <c r="F158" s="91">
        <v>1547604.1400000001</v>
      </c>
      <c r="G158" s="91">
        <v>1534742.57</v>
      </c>
    </row>
  </sheetData>
  <mergeCells count="4">
    <mergeCell ref="B152:G152"/>
    <mergeCell ref="A2:G2"/>
    <mergeCell ref="A4:G4"/>
    <mergeCell ref="A105:G105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rowBreaks count="2" manualBreakCount="2">
    <brk id="103" max="6" man="1"/>
    <brk id="150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41"/>
  <sheetViews>
    <sheetView topLeftCell="A115" zoomScale="85" zoomScaleNormal="85" workbookViewId="0">
      <selection activeCell="A43" sqref="A43"/>
    </sheetView>
  </sheetViews>
  <sheetFormatPr defaultColWidth="8.85546875" defaultRowHeight="15" x14ac:dyDescent="0.25"/>
  <cols>
    <col min="1" max="1" width="35.28515625" style="32" customWidth="1"/>
    <col min="2" max="2" width="74.7109375" style="32" customWidth="1"/>
    <col min="3" max="4" width="25.5703125" style="94" customWidth="1"/>
    <col min="5" max="7" width="25.28515625" style="94" customWidth="1"/>
    <col min="8" max="10" width="8.85546875" style="32"/>
    <col min="11" max="11" width="14.85546875" style="32" bestFit="1" customWidth="1"/>
    <col min="12" max="16384" width="8.85546875" style="32"/>
  </cols>
  <sheetData>
    <row r="1" spans="1:11" ht="18.75" x14ac:dyDescent="0.25">
      <c r="A1" s="56"/>
      <c r="B1" s="31"/>
      <c r="C1" s="81"/>
      <c r="D1" s="81"/>
      <c r="E1" s="81"/>
      <c r="F1" s="82"/>
      <c r="G1" s="82"/>
    </row>
    <row r="2" spans="1:11" ht="15.75" x14ac:dyDescent="0.25">
      <c r="A2" s="152" t="s">
        <v>53</v>
      </c>
      <c r="B2" s="153"/>
      <c r="C2" s="153"/>
      <c r="D2" s="153"/>
      <c r="E2" s="153"/>
      <c r="F2" s="153"/>
      <c r="G2" s="153"/>
    </row>
    <row r="3" spans="1:11" ht="18.75" x14ac:dyDescent="0.25">
      <c r="A3" s="31"/>
      <c r="B3" s="31"/>
      <c r="C3" s="81"/>
      <c r="D3" s="81"/>
      <c r="E3" s="81"/>
      <c r="F3" s="82"/>
      <c r="G3" s="82"/>
    </row>
    <row r="4" spans="1:11" ht="25.5" x14ac:dyDescent="0.25">
      <c r="A4" s="36" t="s">
        <v>54</v>
      </c>
      <c r="B4" s="36" t="s">
        <v>22</v>
      </c>
      <c r="C4" s="83" t="s">
        <v>73</v>
      </c>
      <c r="D4" s="83" t="s">
        <v>74</v>
      </c>
      <c r="E4" s="84" t="s">
        <v>75</v>
      </c>
      <c r="F4" s="84" t="s">
        <v>76</v>
      </c>
      <c r="G4" s="84" t="s">
        <v>77</v>
      </c>
    </row>
    <row r="5" spans="1:11" s="40" customFormat="1" ht="11.25" x14ac:dyDescent="0.2">
      <c r="A5" s="39">
        <v>1</v>
      </c>
      <c r="B5" s="39">
        <v>2</v>
      </c>
      <c r="C5" s="85">
        <v>3</v>
      </c>
      <c r="D5" s="85">
        <v>4</v>
      </c>
      <c r="E5" s="85">
        <v>5</v>
      </c>
      <c r="F5" s="85">
        <v>6</v>
      </c>
      <c r="G5" s="85">
        <v>7</v>
      </c>
    </row>
    <row r="6" spans="1:11" ht="28.5" customHeight="1" x14ac:dyDescent="0.25">
      <c r="A6" s="78" t="s">
        <v>61</v>
      </c>
      <c r="B6" s="78" t="s">
        <v>62</v>
      </c>
      <c r="C6" s="86">
        <f>C7</f>
        <v>1389265.3199999996</v>
      </c>
      <c r="D6" s="86">
        <f>D7</f>
        <v>11019646.879999999</v>
      </c>
      <c r="E6" s="86">
        <f>E7</f>
        <v>11026638.15</v>
      </c>
      <c r="F6" s="86">
        <f t="shared" ref="F6:G6" si="0">F7</f>
        <v>1547604.14</v>
      </c>
      <c r="G6" s="86">
        <f t="shared" si="0"/>
        <v>1534742.57</v>
      </c>
    </row>
    <row r="7" spans="1:11" ht="31.5" customHeight="1" x14ac:dyDescent="0.25">
      <c r="A7" s="76" t="s">
        <v>63</v>
      </c>
      <c r="B7" s="77" t="s">
        <v>64</v>
      </c>
      <c r="C7" s="87">
        <f>C8+C69+C81+C137</f>
        <v>1389265.3199999996</v>
      </c>
      <c r="D7" s="87">
        <f>D8+D69+D81+D137</f>
        <v>11019646.879999999</v>
      </c>
      <c r="E7" s="87">
        <f>E8+E69+E81+E137</f>
        <v>11026638.15</v>
      </c>
      <c r="F7" s="87">
        <f>F8+F69+F81+F137</f>
        <v>1547604.14</v>
      </c>
      <c r="G7" s="87">
        <f>G8+G69+G81+G137</f>
        <v>1534742.57</v>
      </c>
    </row>
    <row r="8" spans="1:11" s="58" customFormat="1" x14ac:dyDescent="0.25">
      <c r="A8" s="74" t="s">
        <v>65</v>
      </c>
      <c r="B8" s="75" t="s">
        <v>66</v>
      </c>
      <c r="C8" s="88">
        <f>C9+C13+C55+C49+C33+C37+C43+C25+C65+C61</f>
        <v>1292381.9199999997</v>
      </c>
      <c r="D8" s="88">
        <f>D9+D13+D55+D49+D33+D37+D43+D25</f>
        <v>1391379.8599999999</v>
      </c>
      <c r="E8" s="88">
        <f>E9+E13+E55+E49+E33+E37+E43+E25</f>
        <v>1372800</v>
      </c>
      <c r="F8" s="88">
        <f>F9+F13+F55+F49+F33+F37+F43+F25</f>
        <v>1348000</v>
      </c>
      <c r="G8" s="88">
        <f>G9+G13+G55+G49+G33+G37+G43+G25</f>
        <v>1348000</v>
      </c>
    </row>
    <row r="9" spans="1:11" x14ac:dyDescent="0.25">
      <c r="A9" s="79" t="s">
        <v>67</v>
      </c>
      <c r="B9" s="79" t="s">
        <v>68</v>
      </c>
      <c r="C9" s="89">
        <f t="shared" ref="C9:E10" si="1">C10</f>
        <v>982914.2</v>
      </c>
      <c r="D9" s="89">
        <f t="shared" si="1"/>
        <v>1136000</v>
      </c>
      <c r="E9" s="89">
        <f t="shared" si="1"/>
        <v>1050000</v>
      </c>
      <c r="F9" s="89">
        <f t="shared" ref="F9:G9" si="2">F10</f>
        <v>1050000</v>
      </c>
      <c r="G9" s="89">
        <f t="shared" si="2"/>
        <v>1050000</v>
      </c>
    </row>
    <row r="10" spans="1:11" x14ac:dyDescent="0.25">
      <c r="A10" s="68" t="s">
        <v>80</v>
      </c>
      <c r="B10" s="59" t="s">
        <v>69</v>
      </c>
      <c r="C10" s="90">
        <f t="shared" si="1"/>
        <v>982914.2</v>
      </c>
      <c r="D10" s="90">
        <f t="shared" si="1"/>
        <v>1136000</v>
      </c>
      <c r="E10" s="90">
        <f t="shared" si="1"/>
        <v>1050000</v>
      </c>
      <c r="F10" s="90">
        <f>F11</f>
        <v>1050000</v>
      </c>
      <c r="G10" s="90">
        <f>G11</f>
        <v>1050000</v>
      </c>
    </row>
    <row r="11" spans="1:11" x14ac:dyDescent="0.25">
      <c r="A11" s="61" t="s">
        <v>70</v>
      </c>
      <c r="B11" s="62" t="s">
        <v>35</v>
      </c>
      <c r="C11" s="91">
        <f>C12</f>
        <v>982914.2</v>
      </c>
      <c r="D11" s="91">
        <f>D12</f>
        <v>1136000</v>
      </c>
      <c r="E11" s="91">
        <v>1050000</v>
      </c>
      <c r="F11" s="91">
        <v>1050000</v>
      </c>
      <c r="G11" s="92">
        <v>1050000</v>
      </c>
    </row>
    <row r="12" spans="1:11" x14ac:dyDescent="0.25">
      <c r="A12" s="63" t="s">
        <v>72</v>
      </c>
      <c r="B12" s="62" t="s">
        <v>68</v>
      </c>
      <c r="C12" s="91">
        <v>982914.2</v>
      </c>
      <c r="D12" s="91">
        <v>1136000</v>
      </c>
      <c r="E12" s="91">
        <v>1050000</v>
      </c>
      <c r="F12" s="91">
        <v>1050000</v>
      </c>
      <c r="G12" s="92">
        <v>1050000</v>
      </c>
    </row>
    <row r="13" spans="1:11" x14ac:dyDescent="0.25">
      <c r="A13" s="80" t="s">
        <v>78</v>
      </c>
      <c r="B13" s="80" t="s">
        <v>79</v>
      </c>
      <c r="C13" s="93">
        <f>C14+C17+C22</f>
        <v>125462.91</v>
      </c>
      <c r="D13" s="93">
        <f>D14+D17+D22</f>
        <v>199179.86</v>
      </c>
      <c r="E13" s="93">
        <f t="shared" ref="E13:G13" si="3">E14+E17+E22</f>
        <v>285000</v>
      </c>
      <c r="F13" s="93">
        <f t="shared" si="3"/>
        <v>285000</v>
      </c>
      <c r="G13" s="93">
        <f t="shared" si="3"/>
        <v>285000</v>
      </c>
    </row>
    <row r="14" spans="1:11" s="72" customFormat="1" x14ac:dyDescent="0.25">
      <c r="A14" s="70" t="s">
        <v>80</v>
      </c>
      <c r="B14" s="71" t="s">
        <v>69</v>
      </c>
      <c r="C14" s="90">
        <f t="shared" ref="C14:E15" si="4">C15</f>
        <v>125462.91</v>
      </c>
      <c r="D14" s="90">
        <f t="shared" si="4"/>
        <v>119179.86</v>
      </c>
      <c r="E14" s="90">
        <f t="shared" si="4"/>
        <v>205000</v>
      </c>
      <c r="F14" s="90">
        <f t="shared" ref="F14:G14" si="5">F15</f>
        <v>205000</v>
      </c>
      <c r="G14" s="90">
        <f t="shared" si="5"/>
        <v>205000</v>
      </c>
      <c r="K14" s="96"/>
    </row>
    <row r="15" spans="1:11" x14ac:dyDescent="0.25">
      <c r="A15" s="61" t="s">
        <v>70</v>
      </c>
      <c r="B15" s="62" t="s">
        <v>35</v>
      </c>
      <c r="C15" s="91">
        <f t="shared" si="4"/>
        <v>125462.91</v>
      </c>
      <c r="D15" s="91">
        <f t="shared" si="4"/>
        <v>119179.86</v>
      </c>
      <c r="E15" s="91">
        <f t="shared" si="4"/>
        <v>205000</v>
      </c>
      <c r="F15" s="91">
        <f t="shared" ref="F15:G15" si="6">F16</f>
        <v>205000</v>
      </c>
      <c r="G15" s="91">
        <f t="shared" si="6"/>
        <v>205000</v>
      </c>
    </row>
    <row r="16" spans="1:11" x14ac:dyDescent="0.25">
      <c r="A16" s="63" t="s">
        <v>71</v>
      </c>
      <c r="B16" s="62" t="s">
        <v>79</v>
      </c>
      <c r="C16" s="91">
        <v>125462.91</v>
      </c>
      <c r="D16" s="91">
        <v>119179.86</v>
      </c>
      <c r="E16" s="91">
        <v>205000</v>
      </c>
      <c r="F16" s="91">
        <v>205000</v>
      </c>
      <c r="G16" s="92">
        <v>205000</v>
      </c>
    </row>
    <row r="17" spans="1:7" x14ac:dyDescent="0.25">
      <c r="A17" s="60" t="s">
        <v>81</v>
      </c>
      <c r="B17" s="59" t="s">
        <v>82</v>
      </c>
      <c r="C17" s="91">
        <f>C18+C20</f>
        <v>0</v>
      </c>
      <c r="D17" s="91">
        <f>D18+D20</f>
        <v>0</v>
      </c>
      <c r="E17" s="90">
        <f>E18+E20</f>
        <v>80000</v>
      </c>
      <c r="F17" s="90">
        <f>F18+F20</f>
        <v>80000</v>
      </c>
      <c r="G17" s="90">
        <f>G18+G20</f>
        <v>80000</v>
      </c>
    </row>
    <row r="18" spans="1:7" x14ac:dyDescent="0.25">
      <c r="A18" s="61" t="s">
        <v>70</v>
      </c>
      <c r="B18" s="62" t="s">
        <v>35</v>
      </c>
      <c r="C18" s="91">
        <f>C19</f>
        <v>0</v>
      </c>
      <c r="D18" s="91">
        <f>D19</f>
        <v>0</v>
      </c>
      <c r="E18" s="91">
        <f>E19</f>
        <v>75000</v>
      </c>
      <c r="F18" s="91">
        <f t="shared" ref="F18:F20" si="7">F19</f>
        <v>75000</v>
      </c>
      <c r="G18" s="91">
        <f t="shared" ref="G18:G20" si="8">G19</f>
        <v>75000</v>
      </c>
    </row>
    <row r="19" spans="1:7" x14ac:dyDescent="0.25">
      <c r="A19" s="63" t="s">
        <v>71</v>
      </c>
      <c r="B19" s="62" t="s">
        <v>79</v>
      </c>
      <c r="C19" s="91">
        <v>0</v>
      </c>
      <c r="D19" s="91">
        <v>0</v>
      </c>
      <c r="E19" s="91">
        <v>75000</v>
      </c>
      <c r="F19" s="91">
        <v>75000</v>
      </c>
      <c r="G19" s="92">
        <v>75000</v>
      </c>
    </row>
    <row r="20" spans="1:7" x14ac:dyDescent="0.25">
      <c r="A20" s="61" t="s">
        <v>98</v>
      </c>
      <c r="B20" s="73" t="s">
        <v>38</v>
      </c>
      <c r="C20" s="91">
        <f>C21</f>
        <v>0</v>
      </c>
      <c r="D20" s="91">
        <f>D21</f>
        <v>0</v>
      </c>
      <c r="E20" s="91">
        <f>E21</f>
        <v>5000</v>
      </c>
      <c r="F20" s="91">
        <f t="shared" si="7"/>
        <v>5000</v>
      </c>
      <c r="G20" s="91">
        <f t="shared" si="8"/>
        <v>5000</v>
      </c>
    </row>
    <row r="21" spans="1:7" x14ac:dyDescent="0.25">
      <c r="A21" s="63" t="s">
        <v>97</v>
      </c>
      <c r="B21" s="73" t="s">
        <v>127</v>
      </c>
      <c r="C21" s="91">
        <v>0</v>
      </c>
      <c r="D21" s="91">
        <v>0</v>
      </c>
      <c r="E21" s="91">
        <v>5000</v>
      </c>
      <c r="F21" s="91">
        <v>5000</v>
      </c>
      <c r="G21" s="92">
        <v>5000</v>
      </c>
    </row>
    <row r="22" spans="1:7" x14ac:dyDescent="0.25">
      <c r="A22" s="60" t="s">
        <v>137</v>
      </c>
      <c r="B22" s="59" t="s">
        <v>82</v>
      </c>
      <c r="C22" s="91">
        <f>C23</f>
        <v>0</v>
      </c>
      <c r="D22" s="91">
        <f>D23+D37</f>
        <v>80000</v>
      </c>
      <c r="E22" s="90">
        <f>E23+E37</f>
        <v>0</v>
      </c>
      <c r="F22" s="90">
        <f>F23+F37</f>
        <v>0</v>
      </c>
      <c r="G22" s="90">
        <f>G23+G37</f>
        <v>0</v>
      </c>
    </row>
    <row r="23" spans="1:7" x14ac:dyDescent="0.25">
      <c r="A23" s="61" t="s">
        <v>70</v>
      </c>
      <c r="B23" s="62" t="s">
        <v>35</v>
      </c>
      <c r="C23" s="91">
        <f>C24</f>
        <v>0</v>
      </c>
      <c r="D23" s="91">
        <f>D24</f>
        <v>80000</v>
      </c>
      <c r="E23" s="91">
        <f>E24</f>
        <v>0</v>
      </c>
      <c r="F23" s="91">
        <f t="shared" ref="F23:G23" si="9">F24</f>
        <v>0</v>
      </c>
      <c r="G23" s="91">
        <f t="shared" si="9"/>
        <v>0</v>
      </c>
    </row>
    <row r="24" spans="1:7" x14ac:dyDescent="0.25">
      <c r="A24" s="63" t="s">
        <v>71</v>
      </c>
      <c r="B24" s="62" t="s">
        <v>79</v>
      </c>
      <c r="C24" s="91">
        <v>0</v>
      </c>
      <c r="D24" s="91">
        <v>80000</v>
      </c>
      <c r="E24" s="91">
        <v>0</v>
      </c>
      <c r="F24" s="91">
        <v>0</v>
      </c>
      <c r="G24" s="92">
        <v>0</v>
      </c>
    </row>
    <row r="25" spans="1:7" x14ac:dyDescent="0.25">
      <c r="A25" s="80" t="s">
        <v>141</v>
      </c>
      <c r="B25" s="80" t="s">
        <v>142</v>
      </c>
      <c r="C25" s="93">
        <f>C26</f>
        <v>91315.21</v>
      </c>
      <c r="D25" s="93">
        <f t="shared" ref="D25:G25" si="10">D26</f>
        <v>0</v>
      </c>
      <c r="E25" s="93">
        <f t="shared" si="10"/>
        <v>0</v>
      </c>
      <c r="F25" s="93">
        <f t="shared" si="10"/>
        <v>0</v>
      </c>
      <c r="G25" s="93">
        <f t="shared" si="10"/>
        <v>0</v>
      </c>
    </row>
    <row r="26" spans="1:7" x14ac:dyDescent="0.25">
      <c r="A26" s="70" t="s">
        <v>140</v>
      </c>
      <c r="B26" s="71" t="s">
        <v>43</v>
      </c>
      <c r="C26" s="90">
        <f>C27+C30</f>
        <v>91315.21</v>
      </c>
      <c r="D26" s="90">
        <f>D27</f>
        <v>0</v>
      </c>
      <c r="E26" s="90">
        <f t="shared" ref="E26:G27" si="11">E27</f>
        <v>0</v>
      </c>
      <c r="F26" s="90">
        <f t="shared" si="11"/>
        <v>0</v>
      </c>
      <c r="G26" s="90">
        <f t="shared" si="11"/>
        <v>0</v>
      </c>
    </row>
    <row r="27" spans="1:7" x14ac:dyDescent="0.25">
      <c r="A27" s="61" t="s">
        <v>70</v>
      </c>
      <c r="B27" s="62" t="s">
        <v>35</v>
      </c>
      <c r="C27" s="91">
        <f>C28+C29</f>
        <v>88389.86</v>
      </c>
      <c r="D27" s="91">
        <f>D28</f>
        <v>0</v>
      </c>
      <c r="E27" s="91">
        <f t="shared" si="11"/>
        <v>0</v>
      </c>
      <c r="F27" s="91">
        <f t="shared" si="11"/>
        <v>0</v>
      </c>
      <c r="G27" s="91">
        <f t="shared" si="11"/>
        <v>0</v>
      </c>
    </row>
    <row r="28" spans="1:7" x14ac:dyDescent="0.25">
      <c r="A28" s="63" t="s">
        <v>71</v>
      </c>
      <c r="B28" s="62" t="s">
        <v>79</v>
      </c>
      <c r="C28" s="91">
        <v>88236.35</v>
      </c>
      <c r="D28" s="91">
        <v>0</v>
      </c>
      <c r="E28" s="91">
        <v>0</v>
      </c>
      <c r="F28" s="91">
        <v>0</v>
      </c>
      <c r="G28" s="91">
        <v>0</v>
      </c>
    </row>
    <row r="29" spans="1:7" x14ac:dyDescent="0.25">
      <c r="A29" s="63" t="s">
        <v>87</v>
      </c>
      <c r="B29" s="62" t="s">
        <v>129</v>
      </c>
      <c r="C29" s="91">
        <v>153.51</v>
      </c>
      <c r="D29" s="91">
        <v>0</v>
      </c>
      <c r="E29" s="91">
        <v>0</v>
      </c>
      <c r="F29" s="91">
        <v>0</v>
      </c>
      <c r="G29" s="91">
        <v>0</v>
      </c>
    </row>
    <row r="30" spans="1:7" x14ac:dyDescent="0.25">
      <c r="A30" s="61" t="s">
        <v>98</v>
      </c>
      <c r="B30" s="73" t="s">
        <v>38</v>
      </c>
      <c r="C30" s="91">
        <f>C31+C32</f>
        <v>2925.35</v>
      </c>
      <c r="D30" s="91">
        <f>D31+D32</f>
        <v>0</v>
      </c>
      <c r="E30" s="91">
        <f t="shared" ref="E30:G30" si="12">E31+E32</f>
        <v>0</v>
      </c>
      <c r="F30" s="91">
        <f t="shared" si="12"/>
        <v>0</v>
      </c>
      <c r="G30" s="91">
        <f t="shared" si="12"/>
        <v>0</v>
      </c>
    </row>
    <row r="31" spans="1:7" x14ac:dyDescent="0.25">
      <c r="A31" s="63" t="s">
        <v>97</v>
      </c>
      <c r="B31" s="73" t="s">
        <v>127</v>
      </c>
      <c r="C31" s="91">
        <v>1738.75</v>
      </c>
      <c r="D31" s="91">
        <v>0</v>
      </c>
      <c r="E31" s="91">
        <v>0</v>
      </c>
      <c r="F31" s="91">
        <v>0</v>
      </c>
      <c r="G31" s="91">
        <v>0</v>
      </c>
    </row>
    <row r="32" spans="1:7" x14ac:dyDescent="0.25">
      <c r="A32" s="63" t="s">
        <v>102</v>
      </c>
      <c r="B32" s="73" t="s">
        <v>128</v>
      </c>
      <c r="C32" s="91">
        <v>1186.5999999999999</v>
      </c>
      <c r="D32" s="91">
        <v>0</v>
      </c>
      <c r="E32" s="91">
        <v>0</v>
      </c>
      <c r="F32" s="91">
        <v>0</v>
      </c>
      <c r="G32" s="91">
        <v>0</v>
      </c>
    </row>
    <row r="33" spans="1:7" x14ac:dyDescent="0.25">
      <c r="A33" s="80" t="s">
        <v>138</v>
      </c>
      <c r="B33" s="80" t="s">
        <v>139</v>
      </c>
      <c r="C33" s="93">
        <f t="shared" ref="C33:D35" si="13">C34</f>
        <v>0</v>
      </c>
      <c r="D33" s="93">
        <f t="shared" si="13"/>
        <v>30000</v>
      </c>
      <c r="E33" s="93">
        <f t="shared" ref="E33:G33" si="14">E34</f>
        <v>0</v>
      </c>
      <c r="F33" s="93">
        <f t="shared" si="14"/>
        <v>0</v>
      </c>
      <c r="G33" s="93">
        <f t="shared" si="14"/>
        <v>0</v>
      </c>
    </row>
    <row r="34" spans="1:7" x14ac:dyDescent="0.25">
      <c r="A34" s="70" t="s">
        <v>80</v>
      </c>
      <c r="B34" s="71" t="s">
        <v>69</v>
      </c>
      <c r="C34" s="90">
        <f t="shared" si="13"/>
        <v>0</v>
      </c>
      <c r="D34" s="90">
        <f t="shared" si="13"/>
        <v>30000</v>
      </c>
      <c r="E34" s="90">
        <f>E35</f>
        <v>0</v>
      </c>
      <c r="F34" s="90">
        <f t="shared" ref="F34:G35" si="15">F35</f>
        <v>0</v>
      </c>
      <c r="G34" s="90">
        <f t="shared" si="15"/>
        <v>0</v>
      </c>
    </row>
    <row r="35" spans="1:7" x14ac:dyDescent="0.25">
      <c r="A35" s="61" t="s">
        <v>70</v>
      </c>
      <c r="B35" s="62" t="s">
        <v>35</v>
      </c>
      <c r="C35" s="91">
        <f t="shared" si="13"/>
        <v>0</v>
      </c>
      <c r="D35" s="91">
        <f t="shared" si="13"/>
        <v>30000</v>
      </c>
      <c r="E35" s="91">
        <f>E36</f>
        <v>0</v>
      </c>
      <c r="F35" s="91">
        <f t="shared" si="15"/>
        <v>0</v>
      </c>
      <c r="G35" s="91">
        <f t="shared" si="15"/>
        <v>0</v>
      </c>
    </row>
    <row r="36" spans="1:7" x14ac:dyDescent="0.25">
      <c r="A36" s="63" t="s">
        <v>71</v>
      </c>
      <c r="B36" s="62" t="s">
        <v>79</v>
      </c>
      <c r="C36" s="91"/>
      <c r="D36" s="91">
        <v>30000</v>
      </c>
      <c r="E36" s="91"/>
      <c r="F36" s="91"/>
      <c r="G36" s="92"/>
    </row>
    <row r="37" spans="1:7" x14ac:dyDescent="0.25">
      <c r="A37" s="80" t="s">
        <v>290</v>
      </c>
      <c r="B37" s="80" t="s">
        <v>130</v>
      </c>
      <c r="C37" s="93">
        <f>C38</f>
        <v>9870.2000000000007</v>
      </c>
      <c r="D37" s="93">
        <f>D38</f>
        <v>0</v>
      </c>
      <c r="E37" s="93">
        <f>E38</f>
        <v>0</v>
      </c>
      <c r="F37" s="93">
        <f>F38</f>
        <v>0</v>
      </c>
      <c r="G37" s="93">
        <f>G38</f>
        <v>0</v>
      </c>
    </row>
    <row r="38" spans="1:7" x14ac:dyDescent="0.25">
      <c r="A38" s="97" t="s">
        <v>100</v>
      </c>
      <c r="B38" s="98" t="s">
        <v>101</v>
      </c>
      <c r="C38" s="99">
        <f>C39+C41</f>
        <v>9870.2000000000007</v>
      </c>
      <c r="D38" s="99">
        <f>D39+D41</f>
        <v>0</v>
      </c>
      <c r="E38" s="99">
        <f>E39+E41</f>
        <v>0</v>
      </c>
      <c r="F38" s="99">
        <f t="shared" ref="F38" si="16">F39+F41</f>
        <v>0</v>
      </c>
      <c r="G38" s="99">
        <f t="shared" ref="G38" si="17">G39+G41</f>
        <v>0</v>
      </c>
    </row>
    <row r="39" spans="1:7" x14ac:dyDescent="0.25">
      <c r="A39" s="100" t="s">
        <v>70</v>
      </c>
      <c r="B39" s="73" t="s">
        <v>35</v>
      </c>
      <c r="C39" s="101">
        <f>C40</f>
        <v>2385.7800000000002</v>
      </c>
      <c r="D39" s="101">
        <f>D40</f>
        <v>0</v>
      </c>
      <c r="E39" s="101">
        <f>E40</f>
        <v>0</v>
      </c>
      <c r="F39" s="101">
        <f t="shared" ref="F39" si="18">F40</f>
        <v>0</v>
      </c>
      <c r="G39" s="101">
        <f t="shared" ref="G39" si="19">G40</f>
        <v>0</v>
      </c>
    </row>
    <row r="40" spans="1:7" x14ac:dyDescent="0.25">
      <c r="A40" s="102" t="s">
        <v>71</v>
      </c>
      <c r="B40" s="73" t="s">
        <v>79</v>
      </c>
      <c r="C40" s="101">
        <v>2385.7800000000002</v>
      </c>
      <c r="D40" s="101">
        <v>0</v>
      </c>
      <c r="E40" s="101">
        <v>0</v>
      </c>
      <c r="F40" s="101">
        <v>0</v>
      </c>
      <c r="G40" s="101">
        <v>0</v>
      </c>
    </row>
    <row r="41" spans="1:7" x14ac:dyDescent="0.25">
      <c r="A41" s="100" t="s">
        <v>98</v>
      </c>
      <c r="B41" s="73" t="s">
        <v>38</v>
      </c>
      <c r="C41" s="101">
        <f>C42</f>
        <v>7484.42</v>
      </c>
      <c r="D41" s="101">
        <f>D42</f>
        <v>0</v>
      </c>
      <c r="E41" s="101">
        <f>E42</f>
        <v>0</v>
      </c>
      <c r="F41" s="101">
        <f t="shared" ref="F41" si="20">F42</f>
        <v>0</v>
      </c>
      <c r="G41" s="101">
        <f t="shared" ref="G41" si="21">G42</f>
        <v>0</v>
      </c>
    </row>
    <row r="42" spans="1:7" x14ac:dyDescent="0.25">
      <c r="A42" s="102" t="s">
        <v>102</v>
      </c>
      <c r="B42" s="73" t="s">
        <v>128</v>
      </c>
      <c r="C42" s="101">
        <v>7484.42</v>
      </c>
      <c r="D42" s="101">
        <v>0</v>
      </c>
      <c r="E42" s="101">
        <v>0</v>
      </c>
      <c r="F42" s="101">
        <v>0</v>
      </c>
      <c r="G42" s="101">
        <v>0</v>
      </c>
    </row>
    <row r="43" spans="1:7" x14ac:dyDescent="0.25">
      <c r="A43" s="80" t="s">
        <v>291</v>
      </c>
      <c r="B43" s="80" t="s">
        <v>131</v>
      </c>
      <c r="C43" s="93">
        <f>C44</f>
        <v>0</v>
      </c>
      <c r="D43" s="93">
        <f>D44</f>
        <v>16200</v>
      </c>
      <c r="E43" s="93">
        <f>E44</f>
        <v>0</v>
      </c>
      <c r="F43" s="93">
        <f>F44</f>
        <v>0</v>
      </c>
      <c r="G43" s="93">
        <f>G44</f>
        <v>0</v>
      </c>
    </row>
    <row r="44" spans="1:7" x14ac:dyDescent="0.25">
      <c r="A44" s="68" t="s">
        <v>100</v>
      </c>
      <c r="B44" s="71" t="s">
        <v>101</v>
      </c>
      <c r="C44" s="90">
        <f>C45+C47</f>
        <v>0</v>
      </c>
      <c r="D44" s="90">
        <f>D45+D47</f>
        <v>16200</v>
      </c>
      <c r="E44" s="90">
        <f>E45+E47</f>
        <v>0</v>
      </c>
      <c r="F44" s="90">
        <f t="shared" ref="F44" si="22">F45+F47</f>
        <v>0</v>
      </c>
      <c r="G44" s="90">
        <f t="shared" ref="G44" si="23">G45+G47</f>
        <v>0</v>
      </c>
    </row>
    <row r="45" spans="1:7" x14ac:dyDescent="0.25">
      <c r="A45" s="61" t="s">
        <v>70</v>
      </c>
      <c r="B45" s="62" t="s">
        <v>35</v>
      </c>
      <c r="C45" s="91">
        <f>C46</f>
        <v>0</v>
      </c>
      <c r="D45" s="91">
        <f>D46</f>
        <v>6200</v>
      </c>
      <c r="E45" s="91">
        <f>E46</f>
        <v>0</v>
      </c>
      <c r="F45" s="91">
        <f t="shared" ref="F45" si="24">F46</f>
        <v>0</v>
      </c>
      <c r="G45" s="91">
        <f t="shared" ref="G45" si="25">G46</f>
        <v>0</v>
      </c>
    </row>
    <row r="46" spans="1:7" x14ac:dyDescent="0.25">
      <c r="A46" s="63" t="s">
        <v>71</v>
      </c>
      <c r="B46" s="62" t="s">
        <v>79</v>
      </c>
      <c r="C46" s="91">
        <v>0</v>
      </c>
      <c r="D46" s="91">
        <v>6200</v>
      </c>
      <c r="E46" s="91">
        <v>0</v>
      </c>
      <c r="F46" s="91">
        <v>0</v>
      </c>
      <c r="G46" s="91">
        <v>0</v>
      </c>
    </row>
    <row r="47" spans="1:7" x14ac:dyDescent="0.25">
      <c r="A47" s="61" t="s">
        <v>98</v>
      </c>
      <c r="B47" s="62" t="s">
        <v>38</v>
      </c>
      <c r="C47" s="91">
        <f>C48</f>
        <v>0</v>
      </c>
      <c r="D47" s="91">
        <f>D48</f>
        <v>10000</v>
      </c>
      <c r="E47" s="91">
        <f>E48</f>
        <v>0</v>
      </c>
      <c r="F47" s="91">
        <f t="shared" ref="F47" si="26">F48</f>
        <v>0</v>
      </c>
      <c r="G47" s="91">
        <f t="shared" ref="G47" si="27">G48</f>
        <v>0</v>
      </c>
    </row>
    <row r="48" spans="1:7" x14ac:dyDescent="0.25">
      <c r="A48" s="63" t="s">
        <v>102</v>
      </c>
      <c r="B48" s="73" t="s">
        <v>128</v>
      </c>
      <c r="C48" s="91">
        <v>0</v>
      </c>
      <c r="D48" s="91">
        <v>10000</v>
      </c>
      <c r="E48" s="91">
        <v>0</v>
      </c>
      <c r="F48" s="91">
        <v>0</v>
      </c>
      <c r="G48" s="91">
        <v>0</v>
      </c>
    </row>
    <row r="49" spans="1:7" x14ac:dyDescent="0.25">
      <c r="A49" s="80" t="s">
        <v>99</v>
      </c>
      <c r="B49" s="80" t="s">
        <v>105</v>
      </c>
      <c r="C49" s="93">
        <f>C50</f>
        <v>0</v>
      </c>
      <c r="D49" s="93">
        <f>D50</f>
        <v>0</v>
      </c>
      <c r="E49" s="93">
        <f>E50</f>
        <v>25800</v>
      </c>
      <c r="F49" s="93">
        <f>F50</f>
        <v>0</v>
      </c>
      <c r="G49" s="93">
        <f>G50</f>
        <v>0</v>
      </c>
    </row>
    <row r="50" spans="1:7" x14ac:dyDescent="0.25">
      <c r="A50" s="68" t="s">
        <v>100</v>
      </c>
      <c r="B50" s="71" t="s">
        <v>101</v>
      </c>
      <c r="C50" s="90">
        <f>C51+C53</f>
        <v>0</v>
      </c>
      <c r="D50" s="90">
        <f>D51+D53</f>
        <v>0</v>
      </c>
      <c r="E50" s="90">
        <f>E51+E53</f>
        <v>25800</v>
      </c>
      <c r="F50" s="90">
        <f t="shared" ref="F50:G50" si="28">F51+F53</f>
        <v>0</v>
      </c>
      <c r="G50" s="90">
        <f t="shared" si="28"/>
        <v>0</v>
      </c>
    </row>
    <row r="51" spans="1:7" x14ac:dyDescent="0.25">
      <c r="A51" s="61" t="s">
        <v>70</v>
      </c>
      <c r="B51" s="62" t="s">
        <v>35</v>
      </c>
      <c r="C51" s="91">
        <f>C52</f>
        <v>0</v>
      </c>
      <c r="D51" s="91">
        <f>D52</f>
        <v>0</v>
      </c>
      <c r="E51" s="91">
        <f>E52</f>
        <v>5000</v>
      </c>
      <c r="F51" s="91">
        <f t="shared" ref="F51:G51" si="29">F52</f>
        <v>0</v>
      </c>
      <c r="G51" s="91">
        <f t="shared" si="29"/>
        <v>0</v>
      </c>
    </row>
    <row r="52" spans="1:7" x14ac:dyDescent="0.25">
      <c r="A52" s="63" t="s">
        <v>71</v>
      </c>
      <c r="B52" s="62" t="s">
        <v>79</v>
      </c>
      <c r="C52" s="91">
        <v>0</v>
      </c>
      <c r="D52" s="91">
        <v>0</v>
      </c>
      <c r="E52" s="91">
        <v>5000</v>
      </c>
      <c r="F52" s="91">
        <v>0</v>
      </c>
      <c r="G52" s="91">
        <v>0</v>
      </c>
    </row>
    <row r="53" spans="1:7" x14ac:dyDescent="0.25">
      <c r="A53" s="61" t="s">
        <v>98</v>
      </c>
      <c r="B53" s="62" t="s">
        <v>38</v>
      </c>
      <c r="C53" s="91">
        <f>C54</f>
        <v>0</v>
      </c>
      <c r="D53" s="91">
        <f>D54</f>
        <v>0</v>
      </c>
      <c r="E53" s="91">
        <f>E54</f>
        <v>20800</v>
      </c>
      <c r="F53" s="91">
        <f t="shared" ref="F53:G53" si="30">F54</f>
        <v>0</v>
      </c>
      <c r="G53" s="91">
        <f t="shared" si="30"/>
        <v>0</v>
      </c>
    </row>
    <row r="54" spans="1:7" x14ac:dyDescent="0.25">
      <c r="A54" s="63" t="s">
        <v>102</v>
      </c>
      <c r="B54" s="73" t="s">
        <v>128</v>
      </c>
      <c r="C54" s="91">
        <v>0</v>
      </c>
      <c r="D54" s="91">
        <v>0</v>
      </c>
      <c r="E54" s="91">
        <v>20800</v>
      </c>
      <c r="F54" s="91">
        <v>0</v>
      </c>
      <c r="G54" s="91">
        <v>0</v>
      </c>
    </row>
    <row r="55" spans="1:7" x14ac:dyDescent="0.25">
      <c r="A55" s="80" t="s">
        <v>89</v>
      </c>
      <c r="B55" s="80" t="s">
        <v>92</v>
      </c>
      <c r="C55" s="93">
        <f t="shared" ref="C55:E56" si="31">C56</f>
        <v>11347.17</v>
      </c>
      <c r="D55" s="93">
        <f t="shared" si="31"/>
        <v>10000</v>
      </c>
      <c r="E55" s="93">
        <f t="shared" si="31"/>
        <v>12000</v>
      </c>
      <c r="F55" s="93">
        <f t="shared" ref="F55:G55" si="32">F56</f>
        <v>13000</v>
      </c>
      <c r="G55" s="93">
        <f t="shared" si="32"/>
        <v>13000</v>
      </c>
    </row>
    <row r="56" spans="1:7" x14ac:dyDescent="0.25">
      <c r="A56" s="70" t="s">
        <v>90</v>
      </c>
      <c r="B56" s="71" t="s">
        <v>91</v>
      </c>
      <c r="C56" s="90">
        <f t="shared" si="31"/>
        <v>11347.17</v>
      </c>
      <c r="D56" s="90">
        <f t="shared" si="31"/>
        <v>10000</v>
      </c>
      <c r="E56" s="90">
        <f t="shared" si="31"/>
        <v>12000</v>
      </c>
      <c r="F56" s="90">
        <f t="shared" ref="F56:G56" si="33">F57</f>
        <v>13000</v>
      </c>
      <c r="G56" s="90">
        <f t="shared" si="33"/>
        <v>13000</v>
      </c>
    </row>
    <row r="57" spans="1:7" x14ac:dyDescent="0.25">
      <c r="A57" s="61" t="s">
        <v>70</v>
      </c>
      <c r="B57" s="62" t="s">
        <v>35</v>
      </c>
      <c r="C57" s="91">
        <f>C58+C59+C60</f>
        <v>11347.17</v>
      </c>
      <c r="D57" s="91">
        <f t="shared" ref="D57:G57" si="34">D58+D59+D60</f>
        <v>10000</v>
      </c>
      <c r="E57" s="91">
        <f t="shared" si="34"/>
        <v>12000</v>
      </c>
      <c r="F57" s="91">
        <f t="shared" si="34"/>
        <v>13000</v>
      </c>
      <c r="G57" s="91">
        <f t="shared" si="34"/>
        <v>13000</v>
      </c>
    </row>
    <row r="58" spans="1:7" x14ac:dyDescent="0.25">
      <c r="A58" s="63" t="s">
        <v>72</v>
      </c>
      <c r="B58" s="62" t="s">
        <v>68</v>
      </c>
      <c r="C58" s="91">
        <v>0</v>
      </c>
      <c r="D58" s="91">
        <v>2000</v>
      </c>
      <c r="E58" s="91">
        <v>4000</v>
      </c>
      <c r="F58" s="91">
        <v>4000</v>
      </c>
      <c r="G58" s="92">
        <v>4000</v>
      </c>
    </row>
    <row r="59" spans="1:7" x14ac:dyDescent="0.25">
      <c r="A59" s="63" t="s">
        <v>71</v>
      </c>
      <c r="B59" s="62" t="s">
        <v>79</v>
      </c>
      <c r="C59" s="91">
        <v>2805.44</v>
      </c>
      <c r="D59" s="91">
        <v>8000</v>
      </c>
      <c r="E59" s="91">
        <v>8000</v>
      </c>
      <c r="F59" s="91">
        <v>9000</v>
      </c>
      <c r="G59" s="92">
        <v>9000</v>
      </c>
    </row>
    <row r="60" spans="1:7" x14ac:dyDescent="0.25">
      <c r="A60" s="63" t="s">
        <v>143</v>
      </c>
      <c r="B60" s="62" t="s">
        <v>144</v>
      </c>
      <c r="C60" s="91">
        <v>8541.73</v>
      </c>
      <c r="D60" s="91">
        <v>0</v>
      </c>
      <c r="E60" s="91">
        <v>0</v>
      </c>
      <c r="F60" s="91">
        <v>0</v>
      </c>
      <c r="G60" s="91">
        <v>0</v>
      </c>
    </row>
    <row r="61" spans="1:7" x14ac:dyDescent="0.25">
      <c r="A61" s="80" t="s">
        <v>149</v>
      </c>
      <c r="B61" s="80" t="s">
        <v>150</v>
      </c>
      <c r="C61" s="93">
        <f>C62</f>
        <v>9145</v>
      </c>
      <c r="D61" s="93">
        <f t="shared" ref="D61" si="35">D62</f>
        <v>0</v>
      </c>
      <c r="E61" s="93">
        <f t="shared" ref="E61" si="36">E62</f>
        <v>0</v>
      </c>
      <c r="F61" s="93">
        <f t="shared" ref="F61:G63" si="37">F62</f>
        <v>0</v>
      </c>
      <c r="G61" s="93">
        <f t="shared" ref="G61" si="38">G62</f>
        <v>0</v>
      </c>
    </row>
    <row r="62" spans="1:7" x14ac:dyDescent="0.25">
      <c r="A62" s="70" t="s">
        <v>151</v>
      </c>
      <c r="B62" s="71" t="s">
        <v>69</v>
      </c>
      <c r="C62" s="90">
        <f>C63</f>
        <v>9145</v>
      </c>
      <c r="D62" s="90">
        <f>D63</f>
        <v>0</v>
      </c>
      <c r="E62" s="90">
        <f>E63</f>
        <v>0</v>
      </c>
      <c r="F62" s="90">
        <f t="shared" si="37"/>
        <v>0</v>
      </c>
      <c r="G62" s="90">
        <f t="shared" si="37"/>
        <v>0</v>
      </c>
    </row>
    <row r="63" spans="1:7" x14ac:dyDescent="0.25">
      <c r="A63" s="61" t="s">
        <v>70</v>
      </c>
      <c r="B63" s="62" t="s">
        <v>38</v>
      </c>
      <c r="C63" s="91">
        <f>C64</f>
        <v>9145</v>
      </c>
      <c r="D63" s="91">
        <f>D64</f>
        <v>0</v>
      </c>
      <c r="E63" s="91">
        <f>E64</f>
        <v>0</v>
      </c>
      <c r="F63" s="91">
        <f t="shared" si="37"/>
        <v>0</v>
      </c>
      <c r="G63" s="91">
        <f t="shared" si="37"/>
        <v>0</v>
      </c>
    </row>
    <row r="64" spans="1:7" x14ac:dyDescent="0.25">
      <c r="A64" s="63" t="s">
        <v>152</v>
      </c>
      <c r="B64" s="73" t="s">
        <v>153</v>
      </c>
      <c r="C64" s="91">
        <v>9145</v>
      </c>
      <c r="D64" s="91">
        <v>0</v>
      </c>
      <c r="E64" s="91">
        <v>0</v>
      </c>
      <c r="F64" s="91">
        <v>0</v>
      </c>
      <c r="G64" s="92">
        <v>0</v>
      </c>
    </row>
    <row r="65" spans="1:7" x14ac:dyDescent="0.25">
      <c r="A65" s="80" t="s">
        <v>145</v>
      </c>
      <c r="B65" s="80" t="s">
        <v>146</v>
      </c>
      <c r="C65" s="93">
        <f>C66</f>
        <v>62327.23</v>
      </c>
      <c r="D65" s="93">
        <f t="shared" ref="D65:G65" si="39">D66</f>
        <v>0</v>
      </c>
      <c r="E65" s="93">
        <f t="shared" si="39"/>
        <v>0</v>
      </c>
      <c r="F65" s="93">
        <f t="shared" si="39"/>
        <v>0</v>
      </c>
      <c r="G65" s="93">
        <f t="shared" si="39"/>
        <v>0</v>
      </c>
    </row>
    <row r="66" spans="1:7" x14ac:dyDescent="0.25">
      <c r="A66" s="70" t="s">
        <v>80</v>
      </c>
      <c r="B66" s="71" t="s">
        <v>69</v>
      </c>
      <c r="C66" s="90">
        <f>C67</f>
        <v>62327.23</v>
      </c>
      <c r="D66" s="90">
        <f>D67</f>
        <v>0</v>
      </c>
      <c r="E66" s="90">
        <f>E67</f>
        <v>0</v>
      </c>
      <c r="F66" s="90">
        <f t="shared" ref="F66:G67" si="40">F67</f>
        <v>0</v>
      </c>
      <c r="G66" s="90">
        <f t="shared" si="40"/>
        <v>0</v>
      </c>
    </row>
    <row r="67" spans="1:7" x14ac:dyDescent="0.25">
      <c r="A67" s="61" t="s">
        <v>98</v>
      </c>
      <c r="B67" s="62" t="s">
        <v>38</v>
      </c>
      <c r="C67" s="91">
        <f>C68</f>
        <v>62327.23</v>
      </c>
      <c r="D67" s="91">
        <f>D68</f>
        <v>0</v>
      </c>
      <c r="E67" s="91">
        <f>E68</f>
        <v>0</v>
      </c>
      <c r="F67" s="91">
        <f t="shared" si="40"/>
        <v>0</v>
      </c>
      <c r="G67" s="91">
        <f t="shared" si="40"/>
        <v>0</v>
      </c>
    </row>
    <row r="68" spans="1:7" x14ac:dyDescent="0.25">
      <c r="A68" s="63" t="s">
        <v>102</v>
      </c>
      <c r="B68" s="73" t="s">
        <v>128</v>
      </c>
      <c r="C68" s="91">
        <v>62327.23</v>
      </c>
      <c r="D68" s="91"/>
      <c r="E68" s="91"/>
      <c r="F68" s="91"/>
      <c r="G68" s="92"/>
    </row>
    <row r="69" spans="1:7" ht="31.5" customHeight="1" x14ac:dyDescent="0.25">
      <c r="A69" s="74" t="s">
        <v>85</v>
      </c>
      <c r="B69" s="75" t="s">
        <v>86</v>
      </c>
      <c r="C69" s="88">
        <f>C70</f>
        <v>85158.92</v>
      </c>
      <c r="D69" s="88">
        <f>D70</f>
        <v>138400</v>
      </c>
      <c r="E69" s="88">
        <f>E70</f>
        <v>138400</v>
      </c>
      <c r="F69" s="88">
        <f>F70</f>
        <v>138400</v>
      </c>
      <c r="G69" s="88">
        <f>G70</f>
        <v>138400</v>
      </c>
    </row>
    <row r="70" spans="1:7" x14ac:dyDescent="0.25">
      <c r="A70" s="79" t="s">
        <v>83</v>
      </c>
      <c r="B70" s="79" t="s">
        <v>84</v>
      </c>
      <c r="C70" s="89">
        <f>C71+C75+C78</f>
        <v>85158.92</v>
      </c>
      <c r="D70" s="89">
        <f>D71+D75+D78</f>
        <v>138400</v>
      </c>
      <c r="E70" s="89">
        <f t="shared" ref="E70:G70" si="41">E71+E75+E78</f>
        <v>138400</v>
      </c>
      <c r="F70" s="89">
        <f t="shared" si="41"/>
        <v>138400</v>
      </c>
      <c r="G70" s="89">
        <f t="shared" si="41"/>
        <v>138400</v>
      </c>
    </row>
    <row r="71" spans="1:7" x14ac:dyDescent="0.25">
      <c r="A71" s="70" t="s">
        <v>80</v>
      </c>
      <c r="B71" s="71" t="s">
        <v>69</v>
      </c>
      <c r="C71" s="90">
        <f>C72</f>
        <v>50268.31</v>
      </c>
      <c r="D71" s="90">
        <f>D72</f>
        <v>66400</v>
      </c>
      <c r="E71" s="90">
        <f>E72</f>
        <v>66400</v>
      </c>
      <c r="F71" s="90">
        <f t="shared" ref="F71:G71" si="42">F72</f>
        <v>66400</v>
      </c>
      <c r="G71" s="90">
        <f t="shared" si="42"/>
        <v>66400</v>
      </c>
    </row>
    <row r="72" spans="1:7" x14ac:dyDescent="0.25">
      <c r="A72" s="61" t="s">
        <v>70</v>
      </c>
      <c r="B72" s="62" t="s">
        <v>35</v>
      </c>
      <c r="C72" s="91">
        <f>C73+C74</f>
        <v>50268.31</v>
      </c>
      <c r="D72" s="91">
        <f>D73+D74</f>
        <v>66400</v>
      </c>
      <c r="E72" s="91">
        <f>E73+E74</f>
        <v>66400</v>
      </c>
      <c r="F72" s="91">
        <f t="shared" ref="F72:G72" si="43">F73+F74</f>
        <v>66400</v>
      </c>
      <c r="G72" s="91">
        <f t="shared" si="43"/>
        <v>66400</v>
      </c>
    </row>
    <row r="73" spans="1:7" x14ac:dyDescent="0.25">
      <c r="A73" s="63" t="s">
        <v>71</v>
      </c>
      <c r="B73" s="62" t="s">
        <v>79</v>
      </c>
      <c r="C73" s="91">
        <v>49112.85</v>
      </c>
      <c r="D73" s="91">
        <v>65200</v>
      </c>
      <c r="E73" s="91">
        <v>65900</v>
      </c>
      <c r="F73" s="91">
        <v>65900</v>
      </c>
      <c r="G73" s="91">
        <v>65900</v>
      </c>
    </row>
    <row r="74" spans="1:7" x14ac:dyDescent="0.25">
      <c r="A74" s="63" t="s">
        <v>87</v>
      </c>
      <c r="B74" s="73" t="s">
        <v>129</v>
      </c>
      <c r="C74" s="91">
        <v>1155.46</v>
      </c>
      <c r="D74" s="91">
        <v>1200</v>
      </c>
      <c r="E74" s="91">
        <v>500</v>
      </c>
      <c r="F74" s="91">
        <v>500</v>
      </c>
      <c r="G74" s="91">
        <v>500</v>
      </c>
    </row>
    <row r="75" spans="1:7" x14ac:dyDescent="0.25">
      <c r="A75" s="70" t="s">
        <v>104</v>
      </c>
      <c r="B75" s="71" t="s">
        <v>88</v>
      </c>
      <c r="C75" s="90">
        <f t="shared" ref="C75:E76" si="44">C76</f>
        <v>0</v>
      </c>
      <c r="D75" s="90">
        <f t="shared" si="44"/>
        <v>0</v>
      </c>
      <c r="E75" s="90">
        <f t="shared" si="44"/>
        <v>72000</v>
      </c>
      <c r="F75" s="90">
        <f t="shared" ref="F75:G75" si="45">F76</f>
        <v>72000</v>
      </c>
      <c r="G75" s="90">
        <f t="shared" si="45"/>
        <v>72000</v>
      </c>
    </row>
    <row r="76" spans="1:7" s="58" customFormat="1" x14ac:dyDescent="0.25">
      <c r="A76" s="61" t="s">
        <v>70</v>
      </c>
      <c r="B76" s="62" t="s">
        <v>35</v>
      </c>
      <c r="C76" s="95">
        <f t="shared" si="44"/>
        <v>0</v>
      </c>
      <c r="D76" s="95">
        <f t="shared" si="44"/>
        <v>0</v>
      </c>
      <c r="E76" s="91">
        <f t="shared" si="44"/>
        <v>72000</v>
      </c>
      <c r="F76" s="91">
        <f t="shared" ref="F76:G76" si="46">F77</f>
        <v>72000</v>
      </c>
      <c r="G76" s="91">
        <f t="shared" si="46"/>
        <v>72000</v>
      </c>
    </row>
    <row r="77" spans="1:7" x14ac:dyDescent="0.25">
      <c r="A77" s="63" t="s">
        <v>71</v>
      </c>
      <c r="B77" s="62" t="s">
        <v>79</v>
      </c>
      <c r="C77" s="91">
        <v>0</v>
      </c>
      <c r="D77" s="91">
        <v>0</v>
      </c>
      <c r="E77" s="91">
        <v>72000</v>
      </c>
      <c r="F77" s="91">
        <v>72000</v>
      </c>
      <c r="G77" s="91">
        <v>72000</v>
      </c>
    </row>
    <row r="78" spans="1:7" x14ac:dyDescent="0.25">
      <c r="A78" s="70" t="s">
        <v>140</v>
      </c>
      <c r="B78" s="71" t="s">
        <v>88</v>
      </c>
      <c r="C78" s="90">
        <f t="shared" ref="C78:E79" si="47">C79</f>
        <v>34890.61</v>
      </c>
      <c r="D78" s="90">
        <f t="shared" si="47"/>
        <v>72000</v>
      </c>
      <c r="E78" s="90">
        <f t="shared" si="47"/>
        <v>0</v>
      </c>
      <c r="F78" s="90">
        <f t="shared" ref="F78:G79" si="48">F79</f>
        <v>0</v>
      </c>
      <c r="G78" s="90">
        <f t="shared" si="48"/>
        <v>0</v>
      </c>
    </row>
    <row r="79" spans="1:7" x14ac:dyDescent="0.25">
      <c r="A79" s="61" t="s">
        <v>70</v>
      </c>
      <c r="B79" s="62" t="s">
        <v>35</v>
      </c>
      <c r="C79" s="95">
        <f t="shared" si="47"/>
        <v>34890.61</v>
      </c>
      <c r="D79" s="95">
        <f t="shared" si="47"/>
        <v>72000</v>
      </c>
      <c r="E79" s="91">
        <f t="shared" si="47"/>
        <v>0</v>
      </c>
      <c r="F79" s="91">
        <f t="shared" si="48"/>
        <v>0</v>
      </c>
      <c r="G79" s="91">
        <f t="shared" si="48"/>
        <v>0</v>
      </c>
    </row>
    <row r="80" spans="1:7" x14ac:dyDescent="0.25">
      <c r="A80" s="63" t="s">
        <v>71</v>
      </c>
      <c r="B80" s="62" t="s">
        <v>79</v>
      </c>
      <c r="C80" s="91">
        <v>34890.61</v>
      </c>
      <c r="D80" s="91">
        <v>72000</v>
      </c>
      <c r="E80" s="91">
        <v>0</v>
      </c>
      <c r="F80" s="91">
        <v>0</v>
      </c>
      <c r="G80" s="91">
        <v>0</v>
      </c>
    </row>
    <row r="81" spans="1:7" ht="39" customHeight="1" x14ac:dyDescent="0.25">
      <c r="A81" s="74" t="s">
        <v>93</v>
      </c>
      <c r="B81" s="75" t="s">
        <v>94</v>
      </c>
      <c r="C81" s="88">
        <f>C82+C99+C108+C133</f>
        <v>11724.48</v>
      </c>
      <c r="D81" s="88">
        <f>D82+D99+D108+D133</f>
        <v>9489867.0199999996</v>
      </c>
      <c r="E81" s="88">
        <f>E82+E99+E108+E133</f>
        <v>9510418.2000000011</v>
      </c>
      <c r="F81" s="88">
        <f>F82+F99+F108+F133</f>
        <v>61204.14</v>
      </c>
      <c r="G81" s="88">
        <f>G82+G99+G108+G133</f>
        <v>48342.57</v>
      </c>
    </row>
    <row r="82" spans="1:7" x14ac:dyDescent="0.25">
      <c r="A82" s="80" t="s">
        <v>106</v>
      </c>
      <c r="B82" s="80" t="s">
        <v>107</v>
      </c>
      <c r="C82" s="93">
        <f>C83+C95+C87+C91</f>
        <v>11724.48</v>
      </c>
      <c r="D82" s="93">
        <f>D83+D95+D87</f>
        <v>63075.35</v>
      </c>
      <c r="E82" s="93">
        <f t="shared" ref="E82:G82" si="49">E83+E95+E87</f>
        <v>81041.510000000009</v>
      </c>
      <c r="F82" s="93">
        <f t="shared" si="49"/>
        <v>0</v>
      </c>
      <c r="G82" s="93">
        <f t="shared" si="49"/>
        <v>0</v>
      </c>
    </row>
    <row r="83" spans="1:7" x14ac:dyDescent="0.25">
      <c r="A83" s="70" t="s">
        <v>80</v>
      </c>
      <c r="B83" s="71" t="s">
        <v>69</v>
      </c>
      <c r="C83" s="90">
        <f>C84</f>
        <v>2344.91</v>
      </c>
      <c r="D83" s="90">
        <f>D84</f>
        <v>12615.07</v>
      </c>
      <c r="E83" s="90">
        <f>E84</f>
        <v>13215.07</v>
      </c>
      <c r="F83" s="90">
        <f t="shared" ref="F83:G83" si="50">F84</f>
        <v>0</v>
      </c>
      <c r="G83" s="90">
        <f t="shared" si="50"/>
        <v>0</v>
      </c>
    </row>
    <row r="84" spans="1:7" x14ac:dyDescent="0.25">
      <c r="A84" s="61" t="s">
        <v>70</v>
      </c>
      <c r="B84" s="62" t="s">
        <v>35</v>
      </c>
      <c r="C84" s="91">
        <f>C85+C86</f>
        <v>2344.91</v>
      </c>
      <c r="D84" s="91">
        <f>D85+D86</f>
        <v>12615.07</v>
      </c>
      <c r="E84" s="91">
        <f>E85+E86</f>
        <v>13215.07</v>
      </c>
      <c r="F84" s="91">
        <f t="shared" ref="F84:G84" si="51">F85+F86</f>
        <v>0</v>
      </c>
      <c r="G84" s="91">
        <f t="shared" si="51"/>
        <v>0</v>
      </c>
    </row>
    <row r="85" spans="1:7" x14ac:dyDescent="0.25">
      <c r="A85" s="63" t="s">
        <v>72</v>
      </c>
      <c r="B85" s="62" t="s">
        <v>68</v>
      </c>
      <c r="C85" s="91">
        <v>779.15</v>
      </c>
      <c r="D85" s="91">
        <f>3508.52+580</f>
        <v>4088.52</v>
      </c>
      <c r="E85" s="91">
        <v>4088.52</v>
      </c>
      <c r="F85" s="91">
        <v>0</v>
      </c>
      <c r="G85" s="91">
        <v>0</v>
      </c>
    </row>
    <row r="86" spans="1:7" x14ac:dyDescent="0.25">
      <c r="A86" s="63" t="s">
        <v>71</v>
      </c>
      <c r="B86" s="62" t="s">
        <v>79</v>
      </c>
      <c r="C86" s="91">
        <v>1565.76</v>
      </c>
      <c r="D86" s="91">
        <f>300+313.27+613.28+3100+4200</f>
        <v>8526.5499999999993</v>
      </c>
      <c r="E86" s="91">
        <v>9126.5499999999993</v>
      </c>
      <c r="F86" s="91">
        <v>0</v>
      </c>
      <c r="G86" s="91">
        <v>0</v>
      </c>
    </row>
    <row r="87" spans="1:7" x14ac:dyDescent="0.25">
      <c r="A87" s="70" t="s">
        <v>133</v>
      </c>
      <c r="B87" s="71" t="s">
        <v>134</v>
      </c>
      <c r="C87" s="91">
        <f>C88</f>
        <v>0</v>
      </c>
      <c r="D87" s="91">
        <f>D88</f>
        <v>50460.28</v>
      </c>
      <c r="E87" s="91">
        <f t="shared" ref="E87:G87" si="52">E88</f>
        <v>0</v>
      </c>
      <c r="F87" s="91">
        <f t="shared" si="52"/>
        <v>0</v>
      </c>
      <c r="G87" s="91">
        <f t="shared" si="52"/>
        <v>0</v>
      </c>
    </row>
    <row r="88" spans="1:7" x14ac:dyDescent="0.25">
      <c r="A88" s="61" t="s">
        <v>70</v>
      </c>
      <c r="B88" s="62" t="s">
        <v>35</v>
      </c>
      <c r="C88" s="91">
        <f>C89+C90</f>
        <v>0</v>
      </c>
      <c r="D88" s="91">
        <f>D89+D90</f>
        <v>50460.28</v>
      </c>
      <c r="E88" s="91">
        <f t="shared" ref="E88:G88" si="53">E89+E90</f>
        <v>0</v>
      </c>
      <c r="F88" s="91">
        <f t="shared" si="53"/>
        <v>0</v>
      </c>
      <c r="G88" s="91">
        <f t="shared" si="53"/>
        <v>0</v>
      </c>
    </row>
    <row r="89" spans="1:7" x14ac:dyDescent="0.25">
      <c r="A89" s="63" t="s">
        <v>72</v>
      </c>
      <c r="B89" s="62" t="s">
        <v>68</v>
      </c>
      <c r="C89" s="91">
        <v>0</v>
      </c>
      <c r="D89" s="91">
        <f>14100+2254.06</f>
        <v>16354.06</v>
      </c>
      <c r="E89" s="91">
        <v>0</v>
      </c>
      <c r="F89" s="91">
        <v>0</v>
      </c>
      <c r="G89" s="91">
        <v>0</v>
      </c>
    </row>
    <row r="90" spans="1:7" x14ac:dyDescent="0.25">
      <c r="A90" s="63" t="s">
        <v>71</v>
      </c>
      <c r="B90" s="62" t="s">
        <v>79</v>
      </c>
      <c r="C90" s="91">
        <v>0</v>
      </c>
      <c r="D90" s="91">
        <f>953.11+12400+2453.11+1500+16800</f>
        <v>34106.22</v>
      </c>
      <c r="E90" s="91">
        <v>0</v>
      </c>
      <c r="F90" s="91">
        <v>0</v>
      </c>
      <c r="G90" s="91">
        <v>0</v>
      </c>
    </row>
    <row r="91" spans="1:7" x14ac:dyDescent="0.25">
      <c r="A91" s="70" t="s">
        <v>147</v>
      </c>
      <c r="B91" s="71" t="s">
        <v>148</v>
      </c>
      <c r="C91" s="90">
        <f>C92</f>
        <v>9379.57</v>
      </c>
      <c r="D91" s="90">
        <f>D92</f>
        <v>0</v>
      </c>
      <c r="E91" s="90">
        <f t="shared" ref="E91:G91" si="54">E92</f>
        <v>0</v>
      </c>
      <c r="F91" s="90">
        <f t="shared" si="54"/>
        <v>0</v>
      </c>
      <c r="G91" s="90">
        <f t="shared" si="54"/>
        <v>0</v>
      </c>
    </row>
    <row r="92" spans="1:7" x14ac:dyDescent="0.25">
      <c r="A92" s="61" t="s">
        <v>70</v>
      </c>
      <c r="B92" s="62" t="s">
        <v>35</v>
      </c>
      <c r="C92" s="91">
        <f>C93+C94</f>
        <v>9379.57</v>
      </c>
      <c r="D92" s="91">
        <f>D93+D94</f>
        <v>0</v>
      </c>
      <c r="E92" s="91">
        <f t="shared" ref="E92:G92" si="55">E93+E94</f>
        <v>0</v>
      </c>
      <c r="F92" s="91">
        <f t="shared" si="55"/>
        <v>0</v>
      </c>
      <c r="G92" s="91">
        <f t="shared" si="55"/>
        <v>0</v>
      </c>
    </row>
    <row r="93" spans="1:7" x14ac:dyDescent="0.25">
      <c r="A93" s="63" t="s">
        <v>72</v>
      </c>
      <c r="B93" s="62" t="s">
        <v>68</v>
      </c>
      <c r="C93" s="91">
        <v>3116.55</v>
      </c>
      <c r="D93" s="91">
        <v>0</v>
      </c>
      <c r="E93" s="91">
        <v>0</v>
      </c>
      <c r="F93" s="91">
        <v>0</v>
      </c>
      <c r="G93" s="91">
        <v>0</v>
      </c>
    </row>
    <row r="94" spans="1:7" x14ac:dyDescent="0.25">
      <c r="A94" s="63" t="s">
        <v>71</v>
      </c>
      <c r="B94" s="62" t="s">
        <v>79</v>
      </c>
      <c r="C94" s="91">
        <v>6263.02</v>
      </c>
      <c r="D94" s="91">
        <v>0</v>
      </c>
      <c r="E94" s="91">
        <v>0</v>
      </c>
      <c r="F94" s="91">
        <v>0</v>
      </c>
      <c r="G94" s="91">
        <v>0</v>
      </c>
    </row>
    <row r="95" spans="1:7" x14ac:dyDescent="0.25">
      <c r="A95" s="70" t="s">
        <v>132</v>
      </c>
      <c r="B95" s="71" t="s">
        <v>108</v>
      </c>
      <c r="C95" s="90">
        <f t="shared" ref="C95:D95" si="56">C96</f>
        <v>0</v>
      </c>
      <c r="D95" s="90">
        <f t="shared" si="56"/>
        <v>0</v>
      </c>
      <c r="E95" s="90">
        <f>E96</f>
        <v>67826.44</v>
      </c>
      <c r="F95" s="90">
        <f t="shared" ref="F95:G95" si="57">F96</f>
        <v>0</v>
      </c>
      <c r="G95" s="90">
        <f t="shared" si="57"/>
        <v>0</v>
      </c>
    </row>
    <row r="96" spans="1:7" x14ac:dyDescent="0.25">
      <c r="A96" s="61" t="s">
        <v>70</v>
      </c>
      <c r="B96" s="62" t="s">
        <v>35</v>
      </c>
      <c r="C96" s="91">
        <f t="shared" ref="C96:D96" si="58">C97+C98</f>
        <v>0</v>
      </c>
      <c r="D96" s="91">
        <f t="shared" si="58"/>
        <v>0</v>
      </c>
      <c r="E96" s="91">
        <f>E97+E98</f>
        <v>67826.44</v>
      </c>
      <c r="F96" s="91">
        <f t="shared" ref="F96:G96" si="59">F97+F98</f>
        <v>0</v>
      </c>
      <c r="G96" s="91">
        <f t="shared" si="59"/>
        <v>0</v>
      </c>
    </row>
    <row r="97" spans="1:7" x14ac:dyDescent="0.25">
      <c r="A97" s="63" t="s">
        <v>72</v>
      </c>
      <c r="B97" s="62" t="s">
        <v>68</v>
      </c>
      <c r="C97" s="91">
        <v>0</v>
      </c>
      <c r="D97" s="91">
        <v>0</v>
      </c>
      <c r="E97" s="91">
        <v>25712.649999999998</v>
      </c>
      <c r="F97" s="91">
        <v>0</v>
      </c>
      <c r="G97" s="91">
        <v>0</v>
      </c>
    </row>
    <row r="98" spans="1:7" x14ac:dyDescent="0.25">
      <c r="A98" s="63" t="s">
        <v>71</v>
      </c>
      <c r="B98" s="62" t="s">
        <v>79</v>
      </c>
      <c r="C98" s="91">
        <v>0</v>
      </c>
      <c r="D98" s="91">
        <v>0</v>
      </c>
      <c r="E98" s="91">
        <v>42113.79</v>
      </c>
      <c r="F98" s="91">
        <v>0</v>
      </c>
      <c r="G98" s="91">
        <v>0</v>
      </c>
    </row>
    <row r="99" spans="1:7" x14ac:dyDescent="0.25">
      <c r="A99" s="80" t="s">
        <v>112</v>
      </c>
      <c r="B99" s="80" t="s">
        <v>109</v>
      </c>
      <c r="C99" s="93">
        <f>C104</f>
        <v>0</v>
      </c>
      <c r="D99" s="93">
        <f>D104+D100</f>
        <v>52024.95</v>
      </c>
      <c r="E99" s="93">
        <f>E104</f>
        <v>52024.95</v>
      </c>
      <c r="F99" s="93">
        <f>F104</f>
        <v>0</v>
      </c>
      <c r="G99" s="93">
        <f>G104</f>
        <v>0</v>
      </c>
    </row>
    <row r="100" spans="1:7" x14ac:dyDescent="0.25">
      <c r="A100" s="70" t="s">
        <v>135</v>
      </c>
      <c r="B100" s="71" t="s">
        <v>136</v>
      </c>
      <c r="C100" s="90">
        <f t="shared" ref="C100" si="60">C101</f>
        <v>0</v>
      </c>
      <c r="D100" s="90">
        <f t="shared" ref="D100" si="61">D101</f>
        <v>52024.95</v>
      </c>
      <c r="E100" s="90">
        <f>E101</f>
        <v>0</v>
      </c>
      <c r="F100" s="90">
        <f t="shared" ref="F100" si="62">F101</f>
        <v>0</v>
      </c>
      <c r="G100" s="90">
        <f t="shared" ref="G100" si="63">G101</f>
        <v>0</v>
      </c>
    </row>
    <row r="101" spans="1:7" x14ac:dyDescent="0.25">
      <c r="A101" s="61" t="s">
        <v>70</v>
      </c>
      <c r="B101" s="62" t="s">
        <v>35</v>
      </c>
      <c r="C101" s="91">
        <f t="shared" ref="C101" si="64">C102+C103</f>
        <v>0</v>
      </c>
      <c r="D101" s="91">
        <f t="shared" ref="D101" si="65">D102+D103</f>
        <v>52024.95</v>
      </c>
      <c r="E101" s="91">
        <f>E102+E103</f>
        <v>0</v>
      </c>
      <c r="F101" s="91">
        <f t="shared" ref="F101" si="66">F102+F103</f>
        <v>0</v>
      </c>
      <c r="G101" s="91">
        <f t="shared" ref="G101" si="67">G102+G103</f>
        <v>0</v>
      </c>
    </row>
    <row r="102" spans="1:7" x14ac:dyDescent="0.25">
      <c r="A102" s="63" t="s">
        <v>72</v>
      </c>
      <c r="B102" s="62" t="s">
        <v>68</v>
      </c>
      <c r="C102" s="91">
        <v>0</v>
      </c>
      <c r="D102" s="91">
        <v>45239.09</v>
      </c>
      <c r="E102" s="91">
        <v>0</v>
      </c>
      <c r="F102" s="91">
        <v>0</v>
      </c>
      <c r="G102" s="91">
        <v>0</v>
      </c>
    </row>
    <row r="103" spans="1:7" x14ac:dyDescent="0.25">
      <c r="A103" s="63" t="s">
        <v>71</v>
      </c>
      <c r="B103" s="62" t="s">
        <v>79</v>
      </c>
      <c r="C103" s="91">
        <v>0</v>
      </c>
      <c r="D103" s="91">
        <v>6785.86</v>
      </c>
      <c r="E103" s="91">
        <v>0</v>
      </c>
      <c r="F103" s="91">
        <v>0</v>
      </c>
      <c r="G103" s="91">
        <v>0</v>
      </c>
    </row>
    <row r="104" spans="1:7" x14ac:dyDescent="0.25">
      <c r="A104" s="70" t="s">
        <v>110</v>
      </c>
      <c r="B104" s="71" t="s">
        <v>111</v>
      </c>
      <c r="C104" s="90">
        <f t="shared" ref="C104:D104" si="68">C105</f>
        <v>0</v>
      </c>
      <c r="D104" s="90">
        <f t="shared" si="68"/>
        <v>0</v>
      </c>
      <c r="E104" s="90">
        <f>E105</f>
        <v>52024.95</v>
      </c>
      <c r="F104" s="90">
        <f t="shared" ref="F104" si="69">F105</f>
        <v>0</v>
      </c>
      <c r="G104" s="90">
        <f t="shared" ref="G104" si="70">G105</f>
        <v>0</v>
      </c>
    </row>
    <row r="105" spans="1:7" x14ac:dyDescent="0.25">
      <c r="A105" s="61" t="s">
        <v>70</v>
      </c>
      <c r="B105" s="62" t="s">
        <v>35</v>
      </c>
      <c r="C105" s="91">
        <f t="shared" ref="C105:D105" si="71">C106+C107</f>
        <v>0</v>
      </c>
      <c r="D105" s="91">
        <f t="shared" si="71"/>
        <v>0</v>
      </c>
      <c r="E105" s="91">
        <f>E106+E107</f>
        <v>52024.95</v>
      </c>
      <c r="F105" s="91">
        <f t="shared" ref="F105" si="72">F106+F107</f>
        <v>0</v>
      </c>
      <c r="G105" s="91">
        <f t="shared" ref="G105" si="73">G106+G107</f>
        <v>0</v>
      </c>
    </row>
    <row r="106" spans="1:7" x14ac:dyDescent="0.25">
      <c r="A106" s="63" t="s">
        <v>72</v>
      </c>
      <c r="B106" s="62" t="s">
        <v>68</v>
      </c>
      <c r="C106" s="91">
        <v>0</v>
      </c>
      <c r="D106" s="91">
        <v>0</v>
      </c>
      <c r="E106" s="91">
        <f>39000+6239.09</f>
        <v>45239.09</v>
      </c>
      <c r="F106" s="91">
        <v>0</v>
      </c>
      <c r="G106" s="91">
        <v>0</v>
      </c>
    </row>
    <row r="107" spans="1:7" x14ac:dyDescent="0.25">
      <c r="A107" s="63" t="s">
        <v>71</v>
      </c>
      <c r="B107" s="62" t="s">
        <v>79</v>
      </c>
      <c r="C107" s="91">
        <v>0</v>
      </c>
      <c r="D107" s="91">
        <v>0</v>
      </c>
      <c r="E107" s="91">
        <f>3000+1000+2785.86</f>
        <v>6785.8600000000006</v>
      </c>
      <c r="F107" s="91">
        <v>0</v>
      </c>
      <c r="G107" s="91">
        <v>0</v>
      </c>
    </row>
    <row r="108" spans="1:7" x14ac:dyDescent="0.25">
      <c r="A108" s="80" t="s">
        <v>113</v>
      </c>
      <c r="B108" s="80" t="s">
        <v>114</v>
      </c>
      <c r="C108" s="93">
        <f>C112+C127+C109+C115+C121</f>
        <v>0</v>
      </c>
      <c r="D108" s="93">
        <f>D112+D127+D109+D115+D121</f>
        <v>9374766.7199999988</v>
      </c>
      <c r="E108" s="93">
        <f>E112+E127+E109+E115+E121</f>
        <v>9374234.0600000005</v>
      </c>
      <c r="F108" s="93">
        <f>F112+F127+F109+F115+F121</f>
        <v>61204.14</v>
      </c>
      <c r="G108" s="93">
        <f>G112+G127+G109+G115+G121</f>
        <v>48342.57</v>
      </c>
    </row>
    <row r="109" spans="1:7" x14ac:dyDescent="0.25">
      <c r="A109" s="70" t="s">
        <v>80</v>
      </c>
      <c r="B109" s="71" t="s">
        <v>69</v>
      </c>
      <c r="C109" s="90">
        <f t="shared" ref="C109" si="74">C110</f>
        <v>0</v>
      </c>
      <c r="D109" s="90">
        <f t="shared" ref="D109" si="75">D110</f>
        <v>773351.23</v>
      </c>
      <c r="E109" s="90">
        <f>E110</f>
        <v>0</v>
      </c>
      <c r="F109" s="90">
        <f t="shared" ref="F109" si="76">F110</f>
        <v>0</v>
      </c>
      <c r="G109" s="90">
        <f t="shared" ref="G109" si="77">G110</f>
        <v>0</v>
      </c>
    </row>
    <row r="110" spans="1:7" x14ac:dyDescent="0.25">
      <c r="A110" s="61" t="s">
        <v>98</v>
      </c>
      <c r="B110" s="62" t="s">
        <v>38</v>
      </c>
      <c r="C110" s="91">
        <f t="shared" ref="C110" si="78">+C111</f>
        <v>0</v>
      </c>
      <c r="D110" s="91">
        <f t="shared" ref="D110" si="79">+D111</f>
        <v>773351.23</v>
      </c>
      <c r="E110" s="91">
        <f>+E111</f>
        <v>0</v>
      </c>
      <c r="F110" s="91">
        <f>+F111</f>
        <v>0</v>
      </c>
      <c r="G110" s="91">
        <f>+G111</f>
        <v>0</v>
      </c>
    </row>
    <row r="111" spans="1:7" x14ac:dyDescent="0.25">
      <c r="A111" s="63" t="s">
        <v>102</v>
      </c>
      <c r="B111" s="62" t="s">
        <v>103</v>
      </c>
      <c r="C111" s="91">
        <v>0</v>
      </c>
      <c r="D111" s="91">
        <v>773351.23</v>
      </c>
      <c r="E111" s="91">
        <v>0</v>
      </c>
      <c r="F111" s="91">
        <v>0</v>
      </c>
      <c r="G111" s="91">
        <v>0</v>
      </c>
    </row>
    <row r="112" spans="1:7" x14ac:dyDescent="0.25">
      <c r="A112" s="70" t="s">
        <v>115</v>
      </c>
      <c r="B112" s="71" t="s">
        <v>116</v>
      </c>
      <c r="C112" s="90">
        <f t="shared" ref="C112:D112" si="80">C113</f>
        <v>0</v>
      </c>
      <c r="D112" s="90">
        <f t="shared" si="80"/>
        <v>0</v>
      </c>
      <c r="E112" s="90">
        <f>E113</f>
        <v>773351.23</v>
      </c>
      <c r="F112" s="90">
        <f t="shared" ref="F112" si="81">F113</f>
        <v>0</v>
      </c>
      <c r="G112" s="90">
        <f t="shared" ref="G112" si="82">G113</f>
        <v>0</v>
      </c>
    </row>
    <row r="113" spans="1:7" x14ac:dyDescent="0.25">
      <c r="A113" s="61" t="s">
        <v>98</v>
      </c>
      <c r="B113" s="62" t="s">
        <v>38</v>
      </c>
      <c r="C113" s="91">
        <f t="shared" ref="C113:D113" si="83">+C114</f>
        <v>0</v>
      </c>
      <c r="D113" s="91">
        <f t="shared" si="83"/>
        <v>0</v>
      </c>
      <c r="E113" s="91">
        <f>+E114</f>
        <v>773351.23</v>
      </c>
      <c r="F113" s="91">
        <f>+F114</f>
        <v>0</v>
      </c>
      <c r="G113" s="91">
        <f>+G114</f>
        <v>0</v>
      </c>
    </row>
    <row r="114" spans="1:7" x14ac:dyDescent="0.25">
      <c r="A114" s="63" t="s">
        <v>102</v>
      </c>
      <c r="B114" s="62" t="s">
        <v>103</v>
      </c>
      <c r="C114" s="91">
        <v>0</v>
      </c>
      <c r="D114" s="91">
        <v>0</v>
      </c>
      <c r="E114" s="91">
        <v>773351.23</v>
      </c>
      <c r="F114" s="91">
        <v>0</v>
      </c>
      <c r="G114" s="91">
        <v>0</v>
      </c>
    </row>
    <row r="115" spans="1:7" x14ac:dyDescent="0.25">
      <c r="A115" s="70" t="s">
        <v>135</v>
      </c>
      <c r="B115" s="71" t="s">
        <v>136</v>
      </c>
      <c r="C115" s="90">
        <f t="shared" ref="C115" si="84">C116+C119</f>
        <v>0</v>
      </c>
      <c r="D115" s="90">
        <f t="shared" ref="D115" si="85">D116+D119</f>
        <v>168726.55</v>
      </c>
      <c r="E115" s="90">
        <f>E116+E119</f>
        <v>0</v>
      </c>
      <c r="F115" s="90">
        <f t="shared" ref="F115" si="86">F116</f>
        <v>0</v>
      </c>
      <c r="G115" s="90">
        <f t="shared" ref="G115" si="87">G116</f>
        <v>0</v>
      </c>
    </row>
    <row r="116" spans="1:7" x14ac:dyDescent="0.25">
      <c r="A116" s="61" t="s">
        <v>70</v>
      </c>
      <c r="B116" s="62" t="s">
        <v>35</v>
      </c>
      <c r="C116" s="91">
        <f t="shared" ref="C116" si="88">C117+C118</f>
        <v>0</v>
      </c>
      <c r="D116" s="91">
        <f t="shared" ref="D116" si="89">D117+D118</f>
        <v>30602.05</v>
      </c>
      <c r="E116" s="91">
        <f>E117+E118</f>
        <v>0</v>
      </c>
      <c r="F116" s="91">
        <f t="shared" ref="F116" si="90">F117+F118</f>
        <v>0</v>
      </c>
      <c r="G116" s="91">
        <f t="shared" ref="G116" si="91">G117+G118</f>
        <v>0</v>
      </c>
    </row>
    <row r="117" spans="1:7" x14ac:dyDescent="0.25">
      <c r="A117" s="63" t="s">
        <v>72</v>
      </c>
      <c r="B117" s="62" t="s">
        <v>68</v>
      </c>
      <c r="C117" s="91">
        <v>0</v>
      </c>
      <c r="D117" s="91">
        <f>22910+3700.48</f>
        <v>26610.48</v>
      </c>
      <c r="E117" s="91">
        <v>0</v>
      </c>
      <c r="F117" s="91">
        <v>0</v>
      </c>
      <c r="G117" s="91">
        <v>0</v>
      </c>
    </row>
    <row r="118" spans="1:7" x14ac:dyDescent="0.25">
      <c r="A118" s="63" t="s">
        <v>71</v>
      </c>
      <c r="B118" s="62" t="s">
        <v>79</v>
      </c>
      <c r="C118" s="91">
        <v>0</v>
      </c>
      <c r="D118" s="91">
        <f>491.57+3500</f>
        <v>3991.57</v>
      </c>
      <c r="E118" s="91">
        <v>0</v>
      </c>
      <c r="F118" s="91">
        <v>0</v>
      </c>
      <c r="G118" s="91">
        <v>0</v>
      </c>
    </row>
    <row r="119" spans="1:7" x14ac:dyDescent="0.25">
      <c r="A119" s="61" t="s">
        <v>98</v>
      </c>
      <c r="B119" s="62" t="s">
        <v>38</v>
      </c>
      <c r="C119" s="91">
        <f t="shared" ref="C119" si="92">C120</f>
        <v>0</v>
      </c>
      <c r="D119" s="91">
        <f t="shared" ref="D119" si="93">D120</f>
        <v>138124.5</v>
      </c>
      <c r="E119" s="91">
        <f>E120</f>
        <v>0</v>
      </c>
      <c r="F119" s="91">
        <f t="shared" ref="F119" si="94">F120</f>
        <v>0</v>
      </c>
      <c r="G119" s="91">
        <f t="shared" ref="G119" si="95">G120</f>
        <v>0</v>
      </c>
    </row>
    <row r="120" spans="1:7" x14ac:dyDescent="0.25">
      <c r="A120" s="63" t="s">
        <v>102</v>
      </c>
      <c r="B120" s="73" t="s">
        <v>128</v>
      </c>
      <c r="C120" s="91">
        <v>0</v>
      </c>
      <c r="D120" s="91">
        <f>138124.5</f>
        <v>138124.5</v>
      </c>
      <c r="E120" s="91">
        <v>0</v>
      </c>
      <c r="F120" s="91">
        <v>0</v>
      </c>
      <c r="G120" s="91">
        <v>0</v>
      </c>
    </row>
    <row r="121" spans="1:7" x14ac:dyDescent="0.25">
      <c r="A121" s="70" t="s">
        <v>117</v>
      </c>
      <c r="B121" s="71" t="s">
        <v>118</v>
      </c>
      <c r="C121" s="90">
        <f t="shared" ref="C121" si="96">C122+C125</f>
        <v>0</v>
      </c>
      <c r="D121" s="90">
        <f t="shared" ref="D121" si="97">D122+D125</f>
        <v>8432688.9399999995</v>
      </c>
      <c r="E121" s="90">
        <f>E122+E125</f>
        <v>0</v>
      </c>
      <c r="F121" s="90">
        <f t="shared" ref="F121" si="98">F122</f>
        <v>0</v>
      </c>
      <c r="G121" s="90">
        <f t="shared" ref="G121" si="99">G122</f>
        <v>0</v>
      </c>
    </row>
    <row r="122" spans="1:7" x14ac:dyDescent="0.25">
      <c r="A122" s="61" t="s">
        <v>70</v>
      </c>
      <c r="B122" s="62" t="s">
        <v>35</v>
      </c>
      <c r="C122" s="91">
        <f t="shared" ref="C122" si="100">C123+C124</f>
        <v>0</v>
      </c>
      <c r="D122" s="91">
        <f t="shared" ref="D122" si="101">D123+D124</f>
        <v>153010.25</v>
      </c>
      <c r="E122" s="91">
        <f>E123+E124</f>
        <v>0</v>
      </c>
      <c r="F122" s="91">
        <f t="shared" ref="F122" si="102">F123+F124</f>
        <v>0</v>
      </c>
      <c r="G122" s="91">
        <f t="shared" ref="G122" si="103">G123+G124</f>
        <v>0</v>
      </c>
    </row>
    <row r="123" spans="1:7" x14ac:dyDescent="0.25">
      <c r="A123" s="63" t="s">
        <v>72</v>
      </c>
      <c r="B123" s="62" t="s">
        <v>68</v>
      </c>
      <c r="C123" s="91">
        <v>0</v>
      </c>
      <c r="D123" s="91">
        <f>114550+18502.4</f>
        <v>133052.4</v>
      </c>
      <c r="E123" s="91">
        <v>0</v>
      </c>
      <c r="F123" s="91">
        <v>0</v>
      </c>
      <c r="G123" s="91">
        <v>0</v>
      </c>
    </row>
    <row r="124" spans="1:7" x14ac:dyDescent="0.25">
      <c r="A124" s="63" t="s">
        <v>71</v>
      </c>
      <c r="B124" s="62" t="s">
        <v>79</v>
      </c>
      <c r="C124" s="91">
        <v>0</v>
      </c>
      <c r="D124" s="91">
        <f>6491.57+4500+8966.28</f>
        <v>19957.849999999999</v>
      </c>
      <c r="E124" s="91">
        <v>0</v>
      </c>
      <c r="F124" s="91">
        <v>0</v>
      </c>
      <c r="G124" s="91">
        <v>0</v>
      </c>
    </row>
    <row r="125" spans="1:7" x14ac:dyDescent="0.25">
      <c r="A125" s="61" t="s">
        <v>98</v>
      </c>
      <c r="B125" s="62" t="s">
        <v>38</v>
      </c>
      <c r="C125" s="91">
        <f t="shared" ref="C125" si="104">C126</f>
        <v>0</v>
      </c>
      <c r="D125" s="91">
        <f t="shared" ref="D125" si="105">D126</f>
        <v>8279678.6899999995</v>
      </c>
      <c r="E125" s="91">
        <f>E126</f>
        <v>0</v>
      </c>
      <c r="F125" s="91">
        <f t="shared" ref="F125" si="106">F126</f>
        <v>0</v>
      </c>
      <c r="G125" s="91">
        <f t="shared" ref="G125" si="107">G126</f>
        <v>0</v>
      </c>
    </row>
    <row r="126" spans="1:7" x14ac:dyDescent="0.25">
      <c r="A126" s="63" t="s">
        <v>102</v>
      </c>
      <c r="B126" s="73" t="s">
        <v>128</v>
      </c>
      <c r="C126" s="91">
        <v>0</v>
      </c>
      <c r="D126" s="91">
        <f>4055678.69+50000+4174000</f>
        <v>8279678.6899999995</v>
      </c>
      <c r="E126" s="91">
        <v>0</v>
      </c>
      <c r="F126" s="91">
        <v>0</v>
      </c>
      <c r="G126" s="91">
        <v>0</v>
      </c>
    </row>
    <row r="127" spans="1:7" x14ac:dyDescent="0.25">
      <c r="A127" s="70" t="s">
        <v>110</v>
      </c>
      <c r="B127" s="71" t="s">
        <v>111</v>
      </c>
      <c r="C127" s="90">
        <f t="shared" ref="C127:D127" si="108">C128+C131</f>
        <v>0</v>
      </c>
      <c r="D127" s="90">
        <f t="shared" si="108"/>
        <v>0</v>
      </c>
      <c r="E127" s="90">
        <f>E128+E131</f>
        <v>8600882.8300000001</v>
      </c>
      <c r="F127" s="90">
        <f t="shared" ref="F127" si="109">F128</f>
        <v>61204.14</v>
      </c>
      <c r="G127" s="90">
        <f t="shared" ref="G127" si="110">G128</f>
        <v>48342.57</v>
      </c>
    </row>
    <row r="128" spans="1:7" x14ac:dyDescent="0.25">
      <c r="A128" s="61" t="s">
        <v>70</v>
      </c>
      <c r="B128" s="62" t="s">
        <v>35</v>
      </c>
      <c r="C128" s="91">
        <f t="shared" ref="C128:D128" si="111">C129+C130</f>
        <v>0</v>
      </c>
      <c r="D128" s="91">
        <f t="shared" si="111"/>
        <v>0</v>
      </c>
      <c r="E128" s="91">
        <f>E129+E130</f>
        <v>61204.14</v>
      </c>
      <c r="F128" s="91">
        <f t="shared" ref="F128" si="112">F129+F130</f>
        <v>61204.14</v>
      </c>
      <c r="G128" s="91">
        <f t="shared" ref="G128" si="113">G129+G130</f>
        <v>48342.57</v>
      </c>
    </row>
    <row r="129" spans="1:7" x14ac:dyDescent="0.25">
      <c r="A129" s="63" t="s">
        <v>72</v>
      </c>
      <c r="B129" s="62" t="s">
        <v>68</v>
      </c>
      <c r="C129" s="91">
        <v>0</v>
      </c>
      <c r="D129" s="91">
        <v>0</v>
      </c>
      <c r="E129" s="91">
        <f>45683+7538</f>
        <v>53221</v>
      </c>
      <c r="F129" s="91">
        <f>45683+7538</f>
        <v>53221</v>
      </c>
      <c r="G129" s="91">
        <f>38070+6281</f>
        <v>44351</v>
      </c>
    </row>
    <row r="130" spans="1:7" x14ac:dyDescent="0.25">
      <c r="A130" s="63" t="s">
        <v>71</v>
      </c>
      <c r="B130" s="62" t="s">
        <v>79</v>
      </c>
      <c r="C130" s="91">
        <v>0</v>
      </c>
      <c r="D130" s="91">
        <v>0</v>
      </c>
      <c r="E130" s="91">
        <f>1783.14+4000+2200</f>
        <v>7983.14</v>
      </c>
      <c r="F130" s="91">
        <f>1783.14+4000+2200</f>
        <v>7983.14</v>
      </c>
      <c r="G130" s="91">
        <f>491.57+1300+2200</f>
        <v>3991.5699999999997</v>
      </c>
    </row>
    <row r="131" spans="1:7" x14ac:dyDescent="0.25">
      <c r="A131" s="61" t="s">
        <v>98</v>
      </c>
      <c r="B131" s="62" t="s">
        <v>38</v>
      </c>
      <c r="C131" s="91">
        <f t="shared" ref="C131:D131" si="114">C132</f>
        <v>0</v>
      </c>
      <c r="D131" s="91">
        <f t="shared" si="114"/>
        <v>0</v>
      </c>
      <c r="E131" s="91">
        <f>E132</f>
        <v>8539678.6899999995</v>
      </c>
      <c r="F131" s="91">
        <f t="shared" ref="F131:G131" si="115">F132</f>
        <v>0</v>
      </c>
      <c r="G131" s="91">
        <f t="shared" si="115"/>
        <v>0</v>
      </c>
    </row>
    <row r="132" spans="1:7" x14ac:dyDescent="0.25">
      <c r="A132" s="63" t="s">
        <v>102</v>
      </c>
      <c r="B132" s="73" t="s">
        <v>128</v>
      </c>
      <c r="C132" s="91"/>
      <c r="D132" s="91"/>
      <c r="E132" s="91">
        <f>4055678.69+210000+50000+4224000</f>
        <v>8539678.6899999995</v>
      </c>
      <c r="F132" s="91">
        <v>0</v>
      </c>
      <c r="G132" s="91"/>
    </row>
    <row r="133" spans="1:7" x14ac:dyDescent="0.25">
      <c r="A133" s="80" t="s">
        <v>119</v>
      </c>
      <c r="B133" s="80" t="s">
        <v>120</v>
      </c>
      <c r="C133" s="93">
        <f t="shared" ref="C133:D135" si="116">C134</f>
        <v>0</v>
      </c>
      <c r="D133" s="93">
        <f t="shared" si="116"/>
        <v>0</v>
      </c>
      <c r="E133" s="93">
        <f>E134</f>
        <v>3117.68</v>
      </c>
      <c r="F133" s="93">
        <f>F134</f>
        <v>0</v>
      </c>
      <c r="G133" s="93">
        <f>G134</f>
        <v>0</v>
      </c>
    </row>
    <row r="134" spans="1:7" x14ac:dyDescent="0.25">
      <c r="A134" s="70" t="s">
        <v>121</v>
      </c>
      <c r="B134" s="71" t="s">
        <v>122</v>
      </c>
      <c r="C134" s="90">
        <f t="shared" si="116"/>
        <v>0</v>
      </c>
      <c r="D134" s="90">
        <f t="shared" si="116"/>
        <v>0</v>
      </c>
      <c r="E134" s="90">
        <f>E135</f>
        <v>3117.68</v>
      </c>
      <c r="F134" s="90">
        <f t="shared" ref="F134:G135" si="117">F135</f>
        <v>0</v>
      </c>
      <c r="G134" s="90">
        <f t="shared" si="117"/>
        <v>0</v>
      </c>
    </row>
    <row r="135" spans="1:7" x14ac:dyDescent="0.25">
      <c r="A135" s="61" t="s">
        <v>70</v>
      </c>
      <c r="B135" s="62" t="s">
        <v>35</v>
      </c>
      <c r="C135" s="91">
        <f t="shared" si="116"/>
        <v>0</v>
      </c>
      <c r="D135" s="91">
        <f t="shared" si="116"/>
        <v>0</v>
      </c>
      <c r="E135" s="91">
        <f>E136</f>
        <v>3117.68</v>
      </c>
      <c r="F135" s="91">
        <f t="shared" si="117"/>
        <v>0</v>
      </c>
      <c r="G135" s="91">
        <f t="shared" si="117"/>
        <v>0</v>
      </c>
    </row>
    <row r="136" spans="1:7" x14ac:dyDescent="0.25">
      <c r="A136" s="63" t="s">
        <v>72</v>
      </c>
      <c r="B136" s="62" t="s">
        <v>68</v>
      </c>
      <c r="C136" s="91">
        <v>0</v>
      </c>
      <c r="D136" s="91">
        <v>0</v>
      </c>
      <c r="E136" s="91">
        <v>3117.68</v>
      </c>
      <c r="F136" s="91">
        <v>0</v>
      </c>
      <c r="G136" s="91">
        <v>0</v>
      </c>
    </row>
    <row r="137" spans="1:7" ht="26.25" customHeight="1" x14ac:dyDescent="0.25">
      <c r="A137" s="74" t="s">
        <v>95</v>
      </c>
      <c r="B137" s="75" t="s">
        <v>96</v>
      </c>
      <c r="C137" s="88">
        <f t="shared" ref="C137:D140" si="118">C138</f>
        <v>0</v>
      </c>
      <c r="D137" s="88">
        <f t="shared" si="118"/>
        <v>0</v>
      </c>
      <c r="E137" s="88">
        <f>E138</f>
        <v>5019.95</v>
      </c>
      <c r="F137" s="88">
        <f t="shared" ref="F137:G140" si="119">F138</f>
        <v>0</v>
      </c>
      <c r="G137" s="88">
        <f t="shared" si="119"/>
        <v>0</v>
      </c>
    </row>
    <row r="138" spans="1:7" x14ac:dyDescent="0.25">
      <c r="A138" s="80" t="s">
        <v>123</v>
      </c>
      <c r="B138" s="80" t="s">
        <v>124</v>
      </c>
      <c r="C138" s="93">
        <f t="shared" si="118"/>
        <v>0</v>
      </c>
      <c r="D138" s="93">
        <f t="shared" si="118"/>
        <v>0</v>
      </c>
      <c r="E138" s="93">
        <f>E139</f>
        <v>5019.95</v>
      </c>
      <c r="F138" s="93">
        <f t="shared" si="119"/>
        <v>0</v>
      </c>
      <c r="G138" s="93">
        <f t="shared" si="119"/>
        <v>0</v>
      </c>
    </row>
    <row r="139" spans="1:7" x14ac:dyDescent="0.25">
      <c r="A139" s="70" t="s">
        <v>125</v>
      </c>
      <c r="B139" s="62" t="s">
        <v>126</v>
      </c>
      <c r="C139" s="90">
        <f t="shared" si="118"/>
        <v>0</v>
      </c>
      <c r="D139" s="90">
        <f t="shared" si="118"/>
        <v>0</v>
      </c>
      <c r="E139" s="90">
        <f>E140</f>
        <v>5019.95</v>
      </c>
      <c r="F139" s="90">
        <f t="shared" si="119"/>
        <v>0</v>
      </c>
      <c r="G139" s="90">
        <f t="shared" si="119"/>
        <v>0</v>
      </c>
    </row>
    <row r="140" spans="1:7" x14ac:dyDescent="0.25">
      <c r="A140" s="61" t="s">
        <v>70</v>
      </c>
      <c r="B140" s="62" t="s">
        <v>35</v>
      </c>
      <c r="C140" s="91">
        <f t="shared" si="118"/>
        <v>0</v>
      </c>
      <c r="D140" s="91">
        <f t="shared" si="118"/>
        <v>0</v>
      </c>
      <c r="E140" s="91">
        <f>E141</f>
        <v>5019.95</v>
      </c>
      <c r="F140" s="91">
        <f t="shared" si="119"/>
        <v>0</v>
      </c>
      <c r="G140" s="91">
        <f t="shared" si="119"/>
        <v>0</v>
      </c>
    </row>
    <row r="141" spans="1:7" x14ac:dyDescent="0.25">
      <c r="A141" s="63" t="s">
        <v>72</v>
      </c>
      <c r="B141" s="62" t="s">
        <v>68</v>
      </c>
      <c r="C141" s="91">
        <v>0</v>
      </c>
      <c r="D141" s="91">
        <v>0</v>
      </c>
      <c r="E141" s="91">
        <v>5019.95</v>
      </c>
      <c r="F141" s="91">
        <v>0</v>
      </c>
      <c r="G141" s="91">
        <v>0</v>
      </c>
    </row>
  </sheetData>
  <mergeCells count="1">
    <mergeCell ref="A2:G2"/>
  </mergeCells>
  <pageMargins left="0.7" right="0.7" top="0.75" bottom="0.75" header="0.3" footer="0.3"/>
  <pageSetup paperSize="9" scale="5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2"/>
  <sheetViews>
    <sheetView tabSelected="1" workbookViewId="0">
      <selection activeCell="C18" sqref="C18"/>
    </sheetView>
  </sheetViews>
  <sheetFormatPr defaultColWidth="8.85546875" defaultRowHeight="15" x14ac:dyDescent="0.25"/>
  <cols>
    <col min="1" max="1" width="7.85546875" style="32" bestFit="1" customWidth="1"/>
    <col min="2" max="2" width="44.7109375" style="32" customWidth="1"/>
    <col min="3" max="4" width="19.5703125" style="32" customWidth="1"/>
    <col min="5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6"/>
      <c r="B1" s="31"/>
      <c r="C1" s="31"/>
      <c r="D1" s="31"/>
      <c r="E1" s="31"/>
      <c r="F1" s="31"/>
      <c r="G1" s="31"/>
      <c r="H1" s="31"/>
      <c r="I1" s="31"/>
      <c r="J1" s="31"/>
    </row>
    <row r="2" spans="1:10" ht="15.6" customHeight="1" x14ac:dyDescent="0.25">
      <c r="A2" s="152" t="s">
        <v>45</v>
      </c>
      <c r="B2" s="152"/>
      <c r="C2" s="152"/>
      <c r="D2" s="152"/>
      <c r="E2" s="152"/>
      <c r="F2" s="152"/>
      <c r="G2" s="152"/>
      <c r="H2" s="53"/>
      <c r="I2" s="34"/>
      <c r="J2" s="34"/>
    </row>
    <row r="3" spans="1:10" ht="18.75" x14ac:dyDescent="0.25">
      <c r="A3" s="31"/>
      <c r="B3" s="31"/>
      <c r="C3" s="31"/>
      <c r="D3" s="31"/>
      <c r="E3" s="31"/>
      <c r="F3" s="31"/>
      <c r="G3" s="31"/>
      <c r="H3" s="31"/>
      <c r="I3" s="33"/>
      <c r="J3" s="33"/>
    </row>
    <row r="4" spans="1:10" ht="15.6" customHeight="1" x14ac:dyDescent="0.25">
      <c r="A4" s="152" t="s">
        <v>46</v>
      </c>
      <c r="B4" s="152"/>
      <c r="C4" s="152"/>
      <c r="D4" s="152"/>
      <c r="E4" s="152"/>
      <c r="F4" s="152"/>
      <c r="G4" s="152"/>
      <c r="H4" s="53"/>
      <c r="I4" s="35"/>
      <c r="J4" s="35"/>
    </row>
    <row r="5" spans="1:10" ht="18.75" x14ac:dyDescent="0.25">
      <c r="A5" s="31"/>
      <c r="B5" s="31"/>
      <c r="C5" s="31"/>
      <c r="D5" s="31"/>
      <c r="E5" s="31"/>
      <c r="F5" s="31"/>
      <c r="G5" s="31"/>
      <c r="H5" s="31"/>
      <c r="I5" s="33"/>
      <c r="J5" s="33"/>
    </row>
    <row r="6" spans="1:10" ht="25.5" x14ac:dyDescent="0.25">
      <c r="A6" s="36" t="s">
        <v>41</v>
      </c>
      <c r="B6" s="37" t="s">
        <v>22</v>
      </c>
      <c r="C6" s="38" t="s">
        <v>13</v>
      </c>
      <c r="D6" s="38" t="s">
        <v>23</v>
      </c>
      <c r="E6" s="36" t="s">
        <v>24</v>
      </c>
      <c r="F6" s="36" t="s">
        <v>25</v>
      </c>
      <c r="G6" s="36" t="s">
        <v>26</v>
      </c>
    </row>
    <row r="7" spans="1:10" s="40" customFormat="1" ht="11.25" x14ac:dyDescent="0.2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10" x14ac:dyDescent="0.25">
      <c r="A8" s="41">
        <v>8</v>
      </c>
      <c r="B8" s="41" t="s">
        <v>47</v>
      </c>
      <c r="C8" s="41"/>
      <c r="D8" s="41"/>
      <c r="E8" s="42"/>
      <c r="F8" s="42"/>
      <c r="G8" s="42"/>
    </row>
    <row r="9" spans="1:10" x14ac:dyDescent="0.25">
      <c r="A9" s="51">
        <v>84</v>
      </c>
      <c r="B9" s="43" t="s">
        <v>48</v>
      </c>
      <c r="C9" s="41"/>
      <c r="D9" s="41"/>
      <c r="E9" s="42"/>
      <c r="F9" s="42"/>
      <c r="G9" s="42"/>
    </row>
    <row r="10" spans="1:10" x14ac:dyDescent="0.25">
      <c r="A10" s="51" t="s">
        <v>33</v>
      </c>
      <c r="B10" s="46"/>
      <c r="C10" s="43"/>
      <c r="D10" s="43"/>
      <c r="E10" s="42"/>
      <c r="F10" s="42"/>
      <c r="G10" s="42"/>
    </row>
    <row r="11" spans="1:10" x14ac:dyDescent="0.25">
      <c r="A11" s="41">
        <v>5</v>
      </c>
      <c r="B11" s="47" t="s">
        <v>49</v>
      </c>
      <c r="C11" s="43"/>
      <c r="D11" s="43"/>
      <c r="E11" s="42"/>
      <c r="F11" s="42"/>
      <c r="G11" s="42"/>
    </row>
    <row r="12" spans="1:10" x14ac:dyDescent="0.25">
      <c r="A12" s="51">
        <v>54</v>
      </c>
      <c r="B12" s="48" t="s">
        <v>50</v>
      </c>
      <c r="C12" s="43"/>
      <c r="D12" s="43"/>
      <c r="E12" s="42"/>
      <c r="F12" s="42"/>
      <c r="G12" s="42"/>
    </row>
    <row r="13" spans="1:10" x14ac:dyDescent="0.25">
      <c r="A13" s="51" t="s">
        <v>33</v>
      </c>
      <c r="B13" s="47"/>
      <c r="C13" s="43"/>
      <c r="D13" s="43"/>
      <c r="E13" s="42"/>
      <c r="F13" s="42"/>
      <c r="G13" s="42"/>
    </row>
    <row r="16" spans="1:10" ht="15.75" x14ac:dyDescent="0.25">
      <c r="B16" s="152" t="s">
        <v>51</v>
      </c>
      <c r="C16" s="152"/>
      <c r="D16" s="152"/>
      <c r="E16" s="152"/>
      <c r="F16" s="152"/>
      <c r="G16" s="152"/>
    </row>
    <row r="17" spans="1:7" ht="18.75" x14ac:dyDescent="0.25">
      <c r="B17" s="31"/>
      <c r="C17" s="31"/>
      <c r="D17" s="31"/>
      <c r="E17" s="31"/>
      <c r="F17" s="31"/>
      <c r="G17" s="31"/>
    </row>
    <row r="18" spans="1:7" ht="25.5" x14ac:dyDescent="0.25">
      <c r="A18" s="36" t="s">
        <v>41</v>
      </c>
      <c r="B18" s="37" t="s">
        <v>22</v>
      </c>
      <c r="C18" s="38" t="s">
        <v>13</v>
      </c>
      <c r="D18" s="38" t="s">
        <v>23</v>
      </c>
      <c r="E18" s="36" t="s">
        <v>24</v>
      </c>
      <c r="F18" s="36" t="s">
        <v>25</v>
      </c>
      <c r="G18" s="36" t="s">
        <v>26</v>
      </c>
    </row>
    <row r="19" spans="1:7" ht="10.15" customHeight="1" x14ac:dyDescent="0.25">
      <c r="A19" s="39">
        <v>1</v>
      </c>
      <c r="B19" s="39">
        <v>2</v>
      </c>
      <c r="C19" s="39">
        <v>3</v>
      </c>
      <c r="D19" s="39">
        <v>4</v>
      </c>
      <c r="E19" s="39">
        <v>5</v>
      </c>
      <c r="F19" s="39">
        <v>6</v>
      </c>
      <c r="G19" s="39">
        <v>7</v>
      </c>
    </row>
    <row r="20" spans="1:7" x14ac:dyDescent="0.25">
      <c r="A20" s="41">
        <v>8</v>
      </c>
      <c r="B20" s="41" t="s">
        <v>58</v>
      </c>
      <c r="C20" s="41"/>
      <c r="D20" s="41"/>
      <c r="E20" s="42"/>
      <c r="F20" s="42"/>
      <c r="G20" s="42"/>
    </row>
    <row r="21" spans="1:7" x14ac:dyDescent="0.25">
      <c r="A21" s="51">
        <v>81</v>
      </c>
      <c r="B21" s="43" t="s">
        <v>59</v>
      </c>
      <c r="C21" s="43"/>
      <c r="D21" s="43"/>
      <c r="E21" s="42"/>
      <c r="F21" s="42"/>
      <c r="G21" s="42"/>
    </row>
    <row r="22" spans="1:7" x14ac:dyDescent="0.25">
      <c r="A22" s="69" t="s">
        <v>33</v>
      </c>
      <c r="B22" s="43"/>
      <c r="C22" s="57"/>
      <c r="D22" s="57"/>
      <c r="E22" s="57"/>
      <c r="F22" s="57"/>
      <c r="G22" s="57"/>
    </row>
    <row r="23" spans="1:7" x14ac:dyDescent="0.25">
      <c r="A23" s="57"/>
      <c r="B23" s="50"/>
      <c r="C23" s="57"/>
      <c r="D23" s="57"/>
      <c r="E23" s="57"/>
      <c r="F23" s="57"/>
      <c r="G23" s="57"/>
    </row>
    <row r="24" spans="1:7" x14ac:dyDescent="0.25">
      <c r="A24" s="57"/>
      <c r="B24" s="41" t="s">
        <v>52</v>
      </c>
      <c r="C24" s="57"/>
      <c r="D24" s="57"/>
      <c r="E24" s="57"/>
      <c r="F24" s="57"/>
      <c r="G24" s="57"/>
    </row>
    <row r="25" spans="1:7" x14ac:dyDescent="0.25">
      <c r="A25" s="41">
        <v>1</v>
      </c>
      <c r="B25" s="41" t="s">
        <v>42</v>
      </c>
      <c r="C25" s="41"/>
      <c r="D25" s="41"/>
      <c r="E25" s="42"/>
      <c r="F25" s="42"/>
      <c r="G25" s="42"/>
    </row>
    <row r="26" spans="1:7" x14ac:dyDescent="0.25">
      <c r="A26" s="51">
        <v>11</v>
      </c>
      <c r="B26" s="43" t="s">
        <v>42</v>
      </c>
      <c r="C26" s="43"/>
      <c r="D26" s="43"/>
      <c r="E26" s="42"/>
      <c r="F26" s="42"/>
      <c r="G26" s="42"/>
    </row>
    <row r="27" spans="1:7" x14ac:dyDescent="0.25">
      <c r="A27" s="69" t="s">
        <v>33</v>
      </c>
      <c r="B27" s="49"/>
      <c r="C27" s="57"/>
      <c r="D27" s="57"/>
      <c r="E27" s="57"/>
      <c r="F27" s="57"/>
      <c r="G27" s="57"/>
    </row>
    <row r="28" spans="1:7" x14ac:dyDescent="0.25">
      <c r="A28" s="41">
        <v>3</v>
      </c>
      <c r="B28" s="41" t="s">
        <v>43</v>
      </c>
      <c r="C28" s="41"/>
      <c r="D28" s="41"/>
      <c r="E28" s="42"/>
      <c r="F28" s="42"/>
      <c r="G28" s="42"/>
    </row>
    <row r="29" spans="1:7" x14ac:dyDescent="0.25">
      <c r="A29" s="51">
        <v>31</v>
      </c>
      <c r="B29" s="43" t="s">
        <v>43</v>
      </c>
      <c r="C29" s="43"/>
      <c r="D29" s="43"/>
      <c r="E29" s="42"/>
      <c r="F29" s="42"/>
      <c r="G29" s="42"/>
    </row>
    <row r="30" spans="1:7" x14ac:dyDescent="0.25">
      <c r="A30" s="41">
        <v>4</v>
      </c>
      <c r="B30" s="41" t="s">
        <v>57</v>
      </c>
      <c r="C30" s="41"/>
      <c r="D30" s="41"/>
      <c r="E30" s="42"/>
      <c r="F30" s="42"/>
      <c r="G30" s="42"/>
    </row>
    <row r="31" spans="1:7" x14ac:dyDescent="0.25">
      <c r="A31" s="51">
        <v>43</v>
      </c>
      <c r="B31" s="43" t="s">
        <v>55</v>
      </c>
      <c r="C31" s="43"/>
      <c r="D31" s="43"/>
      <c r="E31" s="42"/>
      <c r="F31" s="42"/>
      <c r="G31" s="42"/>
    </row>
    <row r="32" spans="1:7" x14ac:dyDescent="0.25">
      <c r="A32" s="51" t="s">
        <v>33</v>
      </c>
      <c r="B32" s="43"/>
      <c r="C32" s="43"/>
      <c r="D32" s="43"/>
      <c r="E32" s="42"/>
      <c r="F32" s="42"/>
      <c r="G32" s="42"/>
    </row>
  </sheetData>
  <mergeCells count="3">
    <mergeCell ref="B16:G16"/>
    <mergeCell ref="A2:G2"/>
    <mergeCell ref="A4:G4"/>
  </mergeCell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 Sažetak</vt:lpstr>
      <vt:lpstr> Račun prihoda i rashoda</vt:lpstr>
      <vt:lpstr>Posebni dio</vt:lpstr>
      <vt:lpstr> Račun financiranja</vt:lpstr>
      <vt:lpstr>' Račun financiranja'!Print_Area</vt:lpstr>
      <vt:lpstr>' Račun prihoda i rashoda'!Print_Area</vt:lpstr>
      <vt:lpstr>' Sažetak'!Print_Area</vt:lpstr>
      <vt:lpstr>'Posebni dio'!Print_Area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2026-01-29T13:39:32Z</dcterms:modified>
</cp:coreProperties>
</file>